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85"/>
  </bookViews>
  <sheets>
    <sheet name="Table1" sheetId="1" r:id="rId1"/>
  </sheets>
  <definedNames>
    <definedName name="_xlnm._FilterDatabase" localSheetId="0" hidden="1">Table1!$A$9:$BL$106</definedName>
    <definedName name="_xlnm.Print_Titles" localSheetId="0">Table1!$1:$9</definedName>
  </definedNames>
  <calcPr calcId="152511"/>
</workbook>
</file>

<file path=xl/calcChain.xml><?xml version="1.0" encoding="utf-8"?>
<calcChain xmlns="http://schemas.openxmlformats.org/spreadsheetml/2006/main">
  <c r="BL13" i="1" l="1"/>
  <c r="BL52" i="1"/>
  <c r="BL24" i="1"/>
  <c r="BG24" i="1"/>
  <c r="BG13" i="1"/>
  <c r="BL63" i="1"/>
  <c r="BG63" i="1"/>
  <c r="BL22" i="1"/>
  <c r="BG22" i="1"/>
  <c r="BG52" i="1"/>
  <c r="BL28" i="1"/>
  <c r="BG28" i="1"/>
  <c r="BL14" i="1"/>
  <c r="BG14" i="1"/>
  <c r="BL23" i="1"/>
  <c r="BG23" i="1"/>
  <c r="BB22" i="1"/>
  <c r="BB24" i="1"/>
  <c r="BL49" i="1" l="1"/>
  <c r="BG49" i="1"/>
  <c r="BL46" i="1"/>
  <c r="BG46" i="1"/>
  <c r="BL47" i="1"/>
  <c r="BG47" i="1"/>
  <c r="BL48" i="1"/>
  <c r="BG48" i="1"/>
  <c r="BL43" i="1"/>
  <c r="BG43" i="1"/>
  <c r="BL44" i="1"/>
  <c r="BG44" i="1"/>
  <c r="BL38" i="1"/>
  <c r="BG38" i="1"/>
  <c r="BL26" i="1"/>
  <c r="BG26" i="1"/>
  <c r="BC25" i="1"/>
  <c r="BC15" i="1"/>
  <c r="AS52" i="1" l="1"/>
  <c r="BB19" i="1"/>
  <c r="BB13" i="1"/>
  <c r="BB66" i="1"/>
  <c r="BB96" i="1"/>
  <c r="BB63" i="1"/>
  <c r="BA22" i="1"/>
  <c r="AX22" i="1"/>
  <c r="BB23" i="1"/>
  <c r="BB36" i="1" l="1"/>
  <c r="BB65" i="1"/>
  <c r="BB72" i="1"/>
  <c r="AX102" i="1"/>
  <c r="AX24" i="1"/>
  <c r="BB38" i="1"/>
  <c r="BB45" i="1"/>
  <c r="BA94" i="1"/>
  <c r="BB94" i="1"/>
  <c r="AX87" i="1"/>
  <c r="AX63" i="1"/>
  <c r="AX51" i="1"/>
  <c r="AX50" i="1"/>
  <c r="AX25" i="1"/>
  <c r="AX52" i="1"/>
  <c r="AX23" i="1"/>
  <c r="BA23" i="1"/>
  <c r="BB52" i="1"/>
  <c r="AX39" i="1" l="1"/>
  <c r="BB14" i="1"/>
  <c r="BB28" i="1"/>
  <c r="AX100" i="1"/>
  <c r="BB26" i="1"/>
  <c r="AX30" i="1"/>
  <c r="BB49" i="1"/>
  <c r="BB48" i="1"/>
  <c r="BB46" i="1"/>
  <c r="BB47" i="1"/>
  <c r="BB43" i="1"/>
  <c r="BB44" i="1"/>
  <c r="BB32" i="1"/>
  <c r="AX15" i="1"/>
  <c r="AX66" i="1"/>
  <c r="AX61" i="1"/>
  <c r="AX64" i="1"/>
  <c r="AX26" i="1"/>
  <c r="AX13" i="1"/>
  <c r="AX35" i="1"/>
  <c r="BA30" i="1"/>
  <c r="BA52" i="1"/>
  <c r="BA40" i="1"/>
  <c r="BA72" i="1"/>
  <c r="BB57" i="1"/>
  <c r="BB102" i="1" l="1"/>
  <c r="AX96" i="1"/>
  <c r="BC103" i="1"/>
  <c r="BJ85" i="1"/>
  <c r="BE85" i="1"/>
  <c r="BJ79" i="1"/>
  <c r="BE79" i="1"/>
  <c r="BC82" i="1"/>
  <c r="AZ74" i="1"/>
  <c r="AZ73" i="1"/>
  <c r="AZ85" i="1"/>
  <c r="AZ91" i="1"/>
  <c r="AZ88" i="1"/>
  <c r="AZ87" i="1"/>
  <c r="AX88" i="1"/>
  <c r="AX92" i="1"/>
  <c r="AX91" i="1" s="1"/>
  <c r="AS92" i="1"/>
  <c r="AS91" i="1" s="1"/>
  <c r="AZ79" i="1"/>
  <c r="AZ77" i="1"/>
  <c r="AZ76" i="1"/>
  <c r="AX90" i="1"/>
  <c r="AW13" i="1"/>
  <c r="AS26" i="1"/>
  <c r="AS24" i="1"/>
  <c r="AW40" i="1"/>
  <c r="AW45" i="1"/>
  <c r="AW62" i="1"/>
  <c r="AS16" i="1"/>
  <c r="AS15" i="1"/>
  <c r="AS19" i="1"/>
  <c r="AS18" i="1"/>
  <c r="AS17" i="1"/>
  <c r="AS14" i="1"/>
  <c r="AS13" i="1"/>
  <c r="AS66" i="1"/>
  <c r="AW66" i="1"/>
  <c r="AV94" i="1"/>
  <c r="AW94" i="1"/>
  <c r="AS68" i="1"/>
  <c r="AS61" i="1"/>
  <c r="AS39" i="1"/>
  <c r="AS34" i="1"/>
  <c r="AS63" i="1"/>
  <c r="AW60" i="1"/>
  <c r="AW57" i="1"/>
  <c r="AW65" i="1"/>
  <c r="AS29" i="1"/>
  <c r="AW38" i="1"/>
  <c r="AS38" i="1" s="1"/>
  <c r="AS99" i="1"/>
  <c r="AS23" i="1"/>
  <c r="AS22" i="1"/>
  <c r="AW36" i="1"/>
  <c r="AS36" i="1"/>
  <c r="AS37" i="1"/>
  <c r="AS64" i="1"/>
  <c r="AW16" i="1"/>
  <c r="AW26" i="1"/>
  <c r="AV65" i="1"/>
  <c r="AW72" i="1"/>
  <c r="AW49" i="1"/>
  <c r="AT94" i="1"/>
  <c r="AU94" i="1"/>
  <c r="AT91" i="1"/>
  <c r="AW91" i="1"/>
  <c r="AV91" i="1"/>
  <c r="AU91" i="1"/>
  <c r="AS58" i="1"/>
  <c r="AS27" i="1"/>
  <c r="AW21" i="1"/>
  <c r="AV45" i="1"/>
  <c r="AV12" i="1"/>
  <c r="AS101" i="1"/>
  <c r="AS100" i="1"/>
  <c r="AW56" i="1" l="1"/>
  <c r="AV62" i="1"/>
  <c r="AU86" i="1"/>
  <c r="AU90" i="1"/>
  <c r="AW95" i="1"/>
  <c r="AW102" i="1"/>
  <c r="AW101" i="1"/>
  <c r="AW98" i="1"/>
  <c r="AW96" i="1"/>
  <c r="AU25" i="1"/>
  <c r="AS102" i="1"/>
  <c r="AV100" i="1"/>
  <c r="BH103" i="1" l="1"/>
  <c r="BH102" i="1"/>
  <c r="BH96" i="1"/>
  <c r="BH97" i="1"/>
  <c r="BH98" i="1"/>
  <c r="BH99" i="1"/>
  <c r="BH100" i="1"/>
  <c r="BH101" i="1"/>
  <c r="BH95" i="1"/>
  <c r="BH92" i="1"/>
  <c r="BH90" i="1"/>
  <c r="BH88" i="1"/>
  <c r="BH87" i="1"/>
  <c r="BH85" i="1"/>
  <c r="BH74" i="1"/>
  <c r="BH75" i="1"/>
  <c r="BH76" i="1"/>
  <c r="BH77" i="1"/>
  <c r="BH78" i="1"/>
  <c r="BH79" i="1"/>
  <c r="BH80" i="1"/>
  <c r="BH81" i="1"/>
  <c r="BH82" i="1"/>
  <c r="BH83" i="1"/>
  <c r="BH84" i="1"/>
  <c r="BH73" i="1"/>
  <c r="BH71" i="1"/>
  <c r="BH68" i="1"/>
  <c r="BH67" i="1"/>
  <c r="BH66" i="1"/>
  <c r="BH64" i="1"/>
  <c r="BH63" i="1"/>
  <c r="BH61" i="1"/>
  <c r="BH59" i="1"/>
  <c r="BH58" i="1"/>
  <c r="BH55" i="1"/>
  <c r="BH47" i="1"/>
  <c r="BH48" i="1"/>
  <c r="BH49" i="1"/>
  <c r="BH50" i="1"/>
  <c r="BH51" i="1"/>
  <c r="BH52" i="1"/>
  <c r="BH53" i="1"/>
  <c r="BH54" i="1"/>
  <c r="BH46" i="1"/>
  <c r="BH44" i="1"/>
  <c r="BH42" i="1"/>
  <c r="BH43" i="1"/>
  <c r="BH41" i="1"/>
  <c r="BH37" i="1"/>
  <c r="BH39" i="1"/>
  <c r="BH14" i="1"/>
  <c r="BH15" i="1"/>
  <c r="BH16" i="1"/>
  <c r="BH17" i="1"/>
  <c r="BH18" i="1"/>
  <c r="BH19" i="1"/>
  <c r="BH20" i="1"/>
  <c r="BH21" i="1"/>
  <c r="BH22" i="1"/>
  <c r="BH23" i="1"/>
  <c r="BH24" i="1"/>
  <c r="BH25" i="1"/>
  <c r="BH26" i="1"/>
  <c r="BH27" i="1"/>
  <c r="BH28" i="1"/>
  <c r="BH29" i="1"/>
  <c r="BH30" i="1"/>
  <c r="BH31" i="1"/>
  <c r="BH32" i="1"/>
  <c r="BH33" i="1"/>
  <c r="BH34" i="1"/>
  <c r="BH35" i="1"/>
  <c r="BH36" i="1"/>
  <c r="BH38" i="1"/>
  <c r="BH13" i="1"/>
  <c r="BC96" i="1"/>
  <c r="BC97" i="1"/>
  <c r="BC98" i="1"/>
  <c r="BC99" i="1"/>
  <c r="BC100" i="1"/>
  <c r="BC101" i="1"/>
  <c r="BC102" i="1"/>
  <c r="BC95" i="1"/>
  <c r="BC92" i="1"/>
  <c r="BC90" i="1"/>
  <c r="BC88" i="1"/>
  <c r="BC87" i="1"/>
  <c r="BC85" i="1"/>
  <c r="BC74" i="1"/>
  <c r="BC75" i="1"/>
  <c r="BC76" i="1"/>
  <c r="BC77" i="1"/>
  <c r="BC78" i="1"/>
  <c r="BC79" i="1"/>
  <c r="BC80" i="1"/>
  <c r="BC81" i="1"/>
  <c r="BC83" i="1"/>
  <c r="BC84" i="1"/>
  <c r="BC73" i="1"/>
  <c r="BC71" i="1"/>
  <c r="BC68" i="1"/>
  <c r="BC67" i="1"/>
  <c r="BC66" i="1"/>
  <c r="BC64" i="1"/>
  <c r="BC63" i="1"/>
  <c r="BC61" i="1"/>
  <c r="BC59" i="1"/>
  <c r="BC58" i="1"/>
  <c r="BC55" i="1"/>
  <c r="BC47" i="1"/>
  <c r="BC48" i="1"/>
  <c r="BC49" i="1"/>
  <c r="BC50" i="1"/>
  <c r="BC51" i="1"/>
  <c r="BC52" i="1"/>
  <c r="BC53" i="1"/>
  <c r="BC54" i="1"/>
  <c r="BC46" i="1"/>
  <c r="BC43" i="1"/>
  <c r="BC44" i="1"/>
  <c r="BC42" i="1"/>
  <c r="BC41" i="1"/>
  <c r="BC39" i="1"/>
  <c r="BC14" i="1"/>
  <c r="BC16" i="1"/>
  <c r="BC17" i="1"/>
  <c r="BC18" i="1"/>
  <c r="BC19" i="1"/>
  <c r="BC20" i="1"/>
  <c r="BC21" i="1"/>
  <c r="BC22" i="1"/>
  <c r="BC23" i="1"/>
  <c r="BC24" i="1"/>
  <c r="BC26" i="1"/>
  <c r="BC27" i="1"/>
  <c r="BC28" i="1"/>
  <c r="BC29" i="1"/>
  <c r="BC30" i="1"/>
  <c r="BC31" i="1"/>
  <c r="BC32" i="1"/>
  <c r="BC33" i="1"/>
  <c r="BC34" i="1"/>
  <c r="BC35" i="1"/>
  <c r="BC36" i="1"/>
  <c r="BC37" i="1"/>
  <c r="BC38" i="1"/>
  <c r="BC13" i="1"/>
  <c r="AX103" i="1"/>
  <c r="AX97" i="1"/>
  <c r="AX98" i="1"/>
  <c r="AX99" i="1"/>
  <c r="AX101" i="1"/>
  <c r="AX95" i="1"/>
  <c r="AX85" i="1"/>
  <c r="AX74" i="1"/>
  <c r="AX75" i="1"/>
  <c r="AX76" i="1"/>
  <c r="AX77" i="1"/>
  <c r="AX78" i="1"/>
  <c r="AX79" i="1"/>
  <c r="AX80" i="1"/>
  <c r="AX81" i="1"/>
  <c r="AX82" i="1"/>
  <c r="AX83" i="1"/>
  <c r="AX84" i="1"/>
  <c r="AX73" i="1"/>
  <c r="AX71" i="1"/>
  <c r="AX68" i="1"/>
  <c r="AX67" i="1"/>
  <c r="AX59" i="1"/>
  <c r="AX58" i="1"/>
  <c r="AX55" i="1"/>
  <c r="AX47" i="1"/>
  <c r="AX48" i="1"/>
  <c r="AX49" i="1"/>
  <c r="AX53" i="1"/>
  <c r="AX54" i="1"/>
  <c r="AX46" i="1"/>
  <c r="AX44" i="1"/>
  <c r="AX42" i="1"/>
  <c r="AX43" i="1"/>
  <c r="AX41" i="1"/>
  <c r="AX14" i="1"/>
  <c r="AX16" i="1"/>
  <c r="AX17" i="1"/>
  <c r="AX18" i="1"/>
  <c r="AX19" i="1"/>
  <c r="AX20" i="1"/>
  <c r="AX21" i="1"/>
  <c r="AX27" i="1"/>
  <c r="AX28" i="1"/>
  <c r="AX29" i="1"/>
  <c r="AX31" i="1"/>
  <c r="AX32" i="1"/>
  <c r="AX33" i="1"/>
  <c r="AX34" i="1"/>
  <c r="AX36" i="1"/>
  <c r="AX37" i="1"/>
  <c r="AX38" i="1"/>
  <c r="AS103" i="1"/>
  <c r="AS95" i="1"/>
  <c r="AS96" i="1"/>
  <c r="AS97" i="1"/>
  <c r="AS98" i="1"/>
  <c r="AS90" i="1"/>
  <c r="AS88" i="1"/>
  <c r="AS87" i="1"/>
  <c r="AS85" i="1"/>
  <c r="AS74" i="1"/>
  <c r="AS75" i="1"/>
  <c r="AS76" i="1"/>
  <c r="AS77" i="1"/>
  <c r="AS78" i="1"/>
  <c r="AS79" i="1"/>
  <c r="AS80" i="1"/>
  <c r="AS81" i="1"/>
  <c r="AS82" i="1"/>
  <c r="AS83" i="1"/>
  <c r="AS84" i="1"/>
  <c r="AS73" i="1"/>
  <c r="AS71" i="1"/>
  <c r="AS70" i="1" s="1"/>
  <c r="AS67" i="1"/>
  <c r="AS60" i="1"/>
  <c r="AS59" i="1"/>
  <c r="AS55" i="1"/>
  <c r="AS47" i="1"/>
  <c r="AS48" i="1"/>
  <c r="AS49" i="1"/>
  <c r="AS50" i="1"/>
  <c r="AS51" i="1"/>
  <c r="AS53" i="1"/>
  <c r="AS54" i="1"/>
  <c r="AS46" i="1"/>
  <c r="AS44" i="1"/>
  <c r="AS42" i="1"/>
  <c r="AS43" i="1"/>
  <c r="AS41" i="1"/>
  <c r="AS20" i="1"/>
  <c r="AS21" i="1"/>
  <c r="AS25" i="1"/>
  <c r="AS28" i="1"/>
  <c r="AS30" i="1"/>
  <c r="AS31" i="1"/>
  <c r="AS32" i="1"/>
  <c r="AS33" i="1"/>
  <c r="AS35" i="1"/>
  <c r="AJ103" i="1"/>
  <c r="AI103" i="1"/>
  <c r="AI102" i="1"/>
  <c r="AJ102" i="1"/>
  <c r="AJ96" i="1"/>
  <c r="AJ97" i="1"/>
  <c r="AJ98" i="1"/>
  <c r="AJ99" i="1"/>
  <c r="AJ100" i="1"/>
  <c r="AJ101" i="1"/>
  <c r="AJ95" i="1"/>
  <c r="AI96" i="1"/>
  <c r="AI97" i="1"/>
  <c r="AI98" i="1"/>
  <c r="AI99" i="1"/>
  <c r="AI100" i="1"/>
  <c r="AI101" i="1"/>
  <c r="AI95" i="1"/>
  <c r="AJ92" i="1"/>
  <c r="AI92" i="1"/>
  <c r="AI91" i="1" s="1"/>
  <c r="AJ90" i="1"/>
  <c r="AI90" i="1"/>
  <c r="AJ88" i="1"/>
  <c r="AI88" i="1"/>
  <c r="AI87" i="1"/>
  <c r="AJ87" i="1"/>
  <c r="AJ85" i="1"/>
  <c r="AJ74" i="1"/>
  <c r="AJ75" i="1"/>
  <c r="AJ76" i="1"/>
  <c r="AJ77" i="1"/>
  <c r="AJ78" i="1"/>
  <c r="AJ79" i="1"/>
  <c r="AJ80" i="1"/>
  <c r="AJ81" i="1"/>
  <c r="AJ82" i="1"/>
  <c r="AJ83" i="1"/>
  <c r="AJ84" i="1"/>
  <c r="AJ73" i="1"/>
  <c r="AI85" i="1"/>
  <c r="AI74" i="1"/>
  <c r="AI75" i="1"/>
  <c r="AI76" i="1"/>
  <c r="AI77" i="1"/>
  <c r="AI78" i="1"/>
  <c r="AI79" i="1"/>
  <c r="AI80" i="1"/>
  <c r="AI81" i="1"/>
  <c r="AI82" i="1"/>
  <c r="AI83" i="1"/>
  <c r="AI84" i="1"/>
  <c r="AI73" i="1"/>
  <c r="AJ71" i="1"/>
  <c r="AI71" i="1"/>
  <c r="AJ68" i="1"/>
  <c r="AJ67" i="1"/>
  <c r="AJ66" i="1"/>
  <c r="AI66" i="1"/>
  <c r="AI68" i="1"/>
  <c r="AI67" i="1"/>
  <c r="AJ64" i="1"/>
  <c r="AJ63" i="1"/>
  <c r="AI64" i="1"/>
  <c r="AI63" i="1"/>
  <c r="AJ61" i="1"/>
  <c r="AI61" i="1"/>
  <c r="AI60" i="1" s="1"/>
  <c r="AJ59" i="1"/>
  <c r="AJ58" i="1"/>
  <c r="AI59" i="1"/>
  <c r="AI58" i="1"/>
  <c r="AJ55" i="1"/>
  <c r="AJ47" i="1"/>
  <c r="AJ48" i="1"/>
  <c r="AJ49" i="1"/>
  <c r="AJ50" i="1"/>
  <c r="AJ51" i="1"/>
  <c r="AJ52" i="1"/>
  <c r="AJ53" i="1"/>
  <c r="AJ54" i="1"/>
  <c r="AJ46" i="1"/>
  <c r="AI55" i="1"/>
  <c r="AI47" i="1"/>
  <c r="AI48" i="1"/>
  <c r="AI49" i="1"/>
  <c r="AI50" i="1"/>
  <c r="AI51" i="1"/>
  <c r="AI52" i="1"/>
  <c r="AI53" i="1"/>
  <c r="AI54" i="1"/>
  <c r="AI46" i="1"/>
  <c r="AJ44" i="1"/>
  <c r="AJ42" i="1"/>
  <c r="AJ43" i="1"/>
  <c r="AJ41" i="1"/>
  <c r="AI44" i="1"/>
  <c r="AI41" i="1"/>
  <c r="AI42" i="1"/>
  <c r="AI43" i="1"/>
  <c r="AI14" i="1"/>
  <c r="AI13" i="1"/>
  <c r="AJ39"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13" i="1"/>
  <c r="AI38" i="1"/>
  <c r="AI39" i="1"/>
  <c r="AI15" i="1"/>
  <c r="AI16" i="1"/>
  <c r="AI17" i="1"/>
  <c r="AI18" i="1"/>
  <c r="AI19" i="1"/>
  <c r="AI20" i="1"/>
  <c r="AI21" i="1"/>
  <c r="AI22" i="1"/>
  <c r="AI23" i="1"/>
  <c r="AI24" i="1"/>
  <c r="AI25" i="1"/>
  <c r="AI26" i="1"/>
  <c r="AI27" i="1"/>
  <c r="AI28" i="1"/>
  <c r="AI29" i="1"/>
  <c r="AI30" i="1"/>
  <c r="AI31" i="1"/>
  <c r="AI32" i="1"/>
  <c r="AI33" i="1"/>
  <c r="AI34" i="1"/>
  <c r="AI35" i="1"/>
  <c r="AI36" i="1"/>
  <c r="AI37" i="1"/>
  <c r="AX45" i="1" l="1"/>
  <c r="AX57" i="1"/>
  <c r="AX94" i="1"/>
  <c r="AX93" i="1" s="1"/>
  <c r="AS40" i="1"/>
  <c r="AS94" i="1"/>
  <c r="AS93" i="1" s="1"/>
  <c r="AS89" i="1" s="1"/>
  <c r="AS57" i="1"/>
  <c r="AS62" i="1"/>
  <c r="AJ86" i="1"/>
  <c r="AX65" i="1"/>
  <c r="BH12" i="1"/>
  <c r="AI57" i="1"/>
  <c r="AS86" i="1"/>
  <c r="AX12" i="1"/>
  <c r="AX40" i="1"/>
  <c r="AI40" i="1"/>
  <c r="AI62" i="1"/>
  <c r="AI86" i="1"/>
  <c r="AI45" i="1"/>
  <c r="AI12" i="1"/>
  <c r="AI11" i="1" s="1"/>
  <c r="AI65" i="1"/>
  <c r="AS45" i="1"/>
  <c r="BC12" i="1"/>
  <c r="AI72" i="1"/>
  <c r="AI94" i="1"/>
  <c r="AI93" i="1" s="1"/>
  <c r="AI89" i="1" s="1"/>
  <c r="AS65" i="1"/>
  <c r="AX72" i="1"/>
  <c r="AS12" i="1"/>
  <c r="AJ45" i="1"/>
  <c r="BH94" i="1"/>
  <c r="BH93" i="1" s="1"/>
  <c r="AS72" i="1"/>
  <c r="AS69" i="1" s="1"/>
  <c r="AI70" i="1"/>
  <c r="BL94" i="1"/>
  <c r="BL93" i="1" s="1"/>
  <c r="AJ94" i="1"/>
  <c r="AJ93" i="1" s="1"/>
  <c r="AK94" i="1"/>
  <c r="AK93" i="1" s="1"/>
  <c r="AL94" i="1"/>
  <c r="AL93" i="1" s="1"/>
  <c r="AM94" i="1"/>
  <c r="AM93" i="1" s="1"/>
  <c r="AN94" i="1"/>
  <c r="AN93" i="1" s="1"/>
  <c r="AO94" i="1"/>
  <c r="AO93" i="1" s="1"/>
  <c r="AP94" i="1"/>
  <c r="AP93" i="1" s="1"/>
  <c r="AQ94" i="1"/>
  <c r="AQ93" i="1" s="1"/>
  <c r="AR94" i="1"/>
  <c r="AR93" i="1" s="1"/>
  <c r="AT93" i="1"/>
  <c r="AU93" i="1"/>
  <c r="AY94" i="1"/>
  <c r="AY93" i="1" s="1"/>
  <c r="AZ94" i="1"/>
  <c r="AZ93" i="1" s="1"/>
  <c r="BA93" i="1"/>
  <c r="BB93" i="1"/>
  <c r="BC94" i="1"/>
  <c r="BC93" i="1" s="1"/>
  <c r="BD94" i="1"/>
  <c r="BD93" i="1" s="1"/>
  <c r="BE94" i="1"/>
  <c r="BE93" i="1" s="1"/>
  <c r="BF94" i="1"/>
  <c r="BF93" i="1" s="1"/>
  <c r="BG94" i="1"/>
  <c r="BG93" i="1" s="1"/>
  <c r="BI94" i="1"/>
  <c r="BI93" i="1" s="1"/>
  <c r="BJ94" i="1"/>
  <c r="BJ93" i="1" s="1"/>
  <c r="BK94" i="1"/>
  <c r="BK93" i="1" s="1"/>
  <c r="AV93" i="1"/>
  <c r="AW93" i="1"/>
  <c r="BL91" i="1"/>
  <c r="AJ91" i="1"/>
  <c r="AK91" i="1"/>
  <c r="AL91" i="1"/>
  <c r="AM91" i="1"/>
  <c r="AN91" i="1"/>
  <c r="AO91" i="1"/>
  <c r="AP91" i="1"/>
  <c r="AQ91" i="1"/>
  <c r="AR91" i="1"/>
  <c r="AY91" i="1"/>
  <c r="BA91" i="1"/>
  <c r="BB91" i="1"/>
  <c r="BC91" i="1"/>
  <c r="BD91" i="1"/>
  <c r="BE91" i="1"/>
  <c r="BF91" i="1"/>
  <c r="BG91" i="1"/>
  <c r="BH91" i="1"/>
  <c r="BI91" i="1"/>
  <c r="BJ91" i="1"/>
  <c r="BK91" i="1"/>
  <c r="AK86" i="1"/>
  <c r="AL86" i="1"/>
  <c r="AM86" i="1"/>
  <c r="AN86" i="1"/>
  <c r="AO86" i="1"/>
  <c r="AP86" i="1"/>
  <c r="AQ86" i="1"/>
  <c r="AR86" i="1"/>
  <c r="AT86" i="1"/>
  <c r="AV86" i="1"/>
  <c r="AW86" i="1"/>
  <c r="AX86" i="1"/>
  <c r="AY86" i="1"/>
  <c r="AZ86" i="1"/>
  <c r="BA86" i="1"/>
  <c r="BB86" i="1"/>
  <c r="BC86" i="1"/>
  <c r="BD86" i="1"/>
  <c r="BE86" i="1"/>
  <c r="BF86" i="1"/>
  <c r="BG86" i="1"/>
  <c r="BH86" i="1"/>
  <c r="BI86" i="1"/>
  <c r="BJ86" i="1"/>
  <c r="BK86" i="1"/>
  <c r="BL86" i="1"/>
  <c r="AJ72" i="1"/>
  <c r="AK72" i="1"/>
  <c r="AL72" i="1"/>
  <c r="AM72" i="1"/>
  <c r="AN72" i="1"/>
  <c r="AO72" i="1"/>
  <c r="AP72" i="1"/>
  <c r="AQ72" i="1"/>
  <c r="AR72" i="1"/>
  <c r="AT72" i="1"/>
  <c r="AU72" i="1"/>
  <c r="AV72" i="1"/>
  <c r="AY72" i="1"/>
  <c r="AZ72" i="1"/>
  <c r="BC72" i="1"/>
  <c r="BD72" i="1"/>
  <c r="BE72" i="1"/>
  <c r="BF72" i="1"/>
  <c r="BG72" i="1"/>
  <c r="BH72" i="1"/>
  <c r="BI72" i="1"/>
  <c r="BJ72" i="1"/>
  <c r="BK72" i="1"/>
  <c r="BL72" i="1"/>
  <c r="BL70" i="1"/>
  <c r="AJ70" i="1"/>
  <c r="AK70" i="1"/>
  <c r="AL70" i="1"/>
  <c r="AM70" i="1"/>
  <c r="AN70" i="1"/>
  <c r="AO70" i="1"/>
  <c r="AP70" i="1"/>
  <c r="AQ70" i="1"/>
  <c r="AR70" i="1"/>
  <c r="AT70" i="1"/>
  <c r="AU70" i="1"/>
  <c r="AV70" i="1"/>
  <c r="AW70" i="1"/>
  <c r="AW69" i="1" s="1"/>
  <c r="AX70" i="1"/>
  <c r="AY70" i="1"/>
  <c r="AZ70" i="1"/>
  <c r="BA70" i="1"/>
  <c r="BA69" i="1" s="1"/>
  <c r="BB70" i="1"/>
  <c r="BC70" i="1"/>
  <c r="BD70" i="1"/>
  <c r="BE70" i="1"/>
  <c r="BF70" i="1"/>
  <c r="BG70" i="1"/>
  <c r="BH70" i="1"/>
  <c r="BI70" i="1"/>
  <c r="BJ70" i="1"/>
  <c r="BK70" i="1"/>
  <c r="BL65" i="1"/>
  <c r="AJ65" i="1"/>
  <c r="AK65" i="1"/>
  <c r="AL65" i="1"/>
  <c r="AM65" i="1"/>
  <c r="AN65" i="1"/>
  <c r="AO65" i="1"/>
  <c r="AP65" i="1"/>
  <c r="AQ65" i="1"/>
  <c r="AR65" i="1"/>
  <c r="AT65" i="1"/>
  <c r="AU65" i="1"/>
  <c r="AY65" i="1"/>
  <c r="AZ65" i="1"/>
  <c r="BA65" i="1"/>
  <c r="BC65" i="1"/>
  <c r="BD65" i="1"/>
  <c r="BE65" i="1"/>
  <c r="BF65" i="1"/>
  <c r="BG65" i="1"/>
  <c r="BH65" i="1"/>
  <c r="BI65" i="1"/>
  <c r="BJ65" i="1"/>
  <c r="BK65" i="1"/>
  <c r="BL62" i="1"/>
  <c r="AJ62" i="1"/>
  <c r="AK62" i="1"/>
  <c r="AL62" i="1"/>
  <c r="AM62" i="1"/>
  <c r="AN62" i="1"/>
  <c r="AO62" i="1"/>
  <c r="AP62" i="1"/>
  <c r="AQ62" i="1"/>
  <c r="AR62" i="1"/>
  <c r="AT62" i="1"/>
  <c r="AU62" i="1"/>
  <c r="AX62" i="1"/>
  <c r="AY62" i="1"/>
  <c r="AZ62" i="1"/>
  <c r="BA62" i="1"/>
  <c r="BB62" i="1"/>
  <c r="BC62" i="1"/>
  <c r="BD62" i="1"/>
  <c r="BE62" i="1"/>
  <c r="BF62" i="1"/>
  <c r="BG62" i="1"/>
  <c r="BH62" i="1"/>
  <c r="BI62" i="1"/>
  <c r="BJ62" i="1"/>
  <c r="BK62" i="1"/>
  <c r="AJ60" i="1"/>
  <c r="AK60" i="1"/>
  <c r="AL60" i="1"/>
  <c r="AM60" i="1"/>
  <c r="AN60" i="1"/>
  <c r="AO60" i="1"/>
  <c r="AP60" i="1"/>
  <c r="AQ60" i="1"/>
  <c r="AR60" i="1"/>
  <c r="AT60" i="1"/>
  <c r="AU60" i="1"/>
  <c r="AV60" i="1"/>
  <c r="AX60" i="1"/>
  <c r="AY60" i="1"/>
  <c r="AZ60" i="1"/>
  <c r="BA60" i="1"/>
  <c r="BB60" i="1"/>
  <c r="BC60" i="1"/>
  <c r="BD60" i="1"/>
  <c r="BE60" i="1"/>
  <c r="BF60" i="1"/>
  <c r="BG60" i="1"/>
  <c r="BH60" i="1"/>
  <c r="BI60" i="1"/>
  <c r="BJ60" i="1"/>
  <c r="BK60" i="1"/>
  <c r="BL60" i="1"/>
  <c r="BL57" i="1"/>
  <c r="AJ57" i="1"/>
  <c r="AK57" i="1"/>
  <c r="AL57" i="1"/>
  <c r="AM57" i="1"/>
  <c r="AN57" i="1"/>
  <c r="AO57" i="1"/>
  <c r="AP57" i="1"/>
  <c r="AQ57" i="1"/>
  <c r="AR57" i="1"/>
  <c r="AT57" i="1"/>
  <c r="AU57" i="1"/>
  <c r="AV57" i="1"/>
  <c r="AY57" i="1"/>
  <c r="AZ57" i="1"/>
  <c r="BA57" i="1"/>
  <c r="BC57" i="1"/>
  <c r="BD57" i="1"/>
  <c r="BE57" i="1"/>
  <c r="BF57" i="1"/>
  <c r="BG57" i="1"/>
  <c r="BH57" i="1"/>
  <c r="BI57" i="1"/>
  <c r="BJ57" i="1"/>
  <c r="BK57" i="1"/>
  <c r="BL45" i="1"/>
  <c r="AK45" i="1"/>
  <c r="AL45" i="1"/>
  <c r="AM45" i="1"/>
  <c r="AN45" i="1"/>
  <c r="AO45" i="1"/>
  <c r="AP45" i="1"/>
  <c r="AQ45" i="1"/>
  <c r="AR45" i="1"/>
  <c r="AT45" i="1"/>
  <c r="AU45" i="1"/>
  <c r="AY45" i="1"/>
  <c r="AZ45" i="1"/>
  <c r="BA45" i="1"/>
  <c r="BC45" i="1"/>
  <c r="BD45" i="1"/>
  <c r="BE45" i="1"/>
  <c r="BF45" i="1"/>
  <c r="BG45" i="1"/>
  <c r="BH45" i="1"/>
  <c r="BI45" i="1"/>
  <c r="BJ45" i="1"/>
  <c r="BK45" i="1"/>
  <c r="BL40" i="1"/>
  <c r="AJ40" i="1"/>
  <c r="AK40" i="1"/>
  <c r="AL40" i="1"/>
  <c r="AM40" i="1"/>
  <c r="AN40" i="1"/>
  <c r="AO40" i="1"/>
  <c r="AP40" i="1"/>
  <c r="AQ40" i="1"/>
  <c r="AR40" i="1"/>
  <c r="AT40" i="1"/>
  <c r="AU40" i="1"/>
  <c r="AV40" i="1"/>
  <c r="AY40" i="1"/>
  <c r="AZ40" i="1"/>
  <c r="BB40" i="1"/>
  <c r="BC40" i="1"/>
  <c r="BD40" i="1"/>
  <c r="BE40" i="1"/>
  <c r="BF40" i="1"/>
  <c r="BG40" i="1"/>
  <c r="BH40" i="1"/>
  <c r="BI40" i="1"/>
  <c r="BJ40" i="1"/>
  <c r="BK40" i="1"/>
  <c r="BL12" i="1"/>
  <c r="AJ12" i="1"/>
  <c r="AK12" i="1"/>
  <c r="AL12" i="1"/>
  <c r="AM12" i="1"/>
  <c r="AN12" i="1"/>
  <c r="AO12" i="1"/>
  <c r="AP12" i="1"/>
  <c r="AQ12" i="1"/>
  <c r="AR12" i="1"/>
  <c r="AT12" i="1"/>
  <c r="AU12" i="1"/>
  <c r="AW12" i="1"/>
  <c r="AY12" i="1"/>
  <c r="AZ12" i="1"/>
  <c r="BA12" i="1"/>
  <c r="BB12" i="1"/>
  <c r="BD12" i="1"/>
  <c r="BE12" i="1"/>
  <c r="BF12" i="1"/>
  <c r="BG12" i="1"/>
  <c r="BI12" i="1"/>
  <c r="BJ12" i="1"/>
  <c r="BK12" i="1"/>
  <c r="BA89" i="1" l="1"/>
  <c r="AS11" i="1"/>
  <c r="AU69" i="1"/>
  <c r="AT69" i="1"/>
  <c r="AO69" i="1"/>
  <c r="AK69" i="1"/>
  <c r="AR69" i="1"/>
  <c r="AN69" i="1"/>
  <c r="AV69" i="1"/>
  <c r="AS56" i="1"/>
  <c r="AS10" i="1" s="1"/>
  <c r="AS104" i="1" s="1"/>
  <c r="BB56" i="1"/>
  <c r="AX11" i="1"/>
  <c r="BH11" i="1"/>
  <c r="AI56" i="1"/>
  <c r="BI69" i="1"/>
  <c r="BA11" i="1"/>
  <c r="BL11" i="1"/>
  <c r="AK56" i="1"/>
  <c r="BE11" i="1"/>
  <c r="AK11" i="1"/>
  <c r="BD56" i="1"/>
  <c r="AZ56" i="1"/>
  <c r="AZ69" i="1"/>
  <c r="AO11" i="1"/>
  <c r="AV56" i="1"/>
  <c r="BI56" i="1"/>
  <c r="BE56" i="1"/>
  <c r="BA56" i="1"/>
  <c r="AR56" i="1"/>
  <c r="AN56" i="1"/>
  <c r="AP56" i="1"/>
  <c r="BE69" i="1"/>
  <c r="BD11" i="1"/>
  <c r="AP11" i="1"/>
  <c r="AL11" i="1"/>
  <c r="AT56" i="1"/>
  <c r="AO56" i="1"/>
  <c r="AZ11" i="1"/>
  <c r="AW89" i="1"/>
  <c r="BE89" i="1"/>
  <c r="AT11" i="1"/>
  <c r="BI89" i="1"/>
  <c r="BD89" i="1"/>
  <c r="AI69" i="1"/>
  <c r="BB11" i="1"/>
  <c r="AW11" i="1"/>
  <c r="AR11" i="1"/>
  <c r="AN11" i="1"/>
  <c r="AJ11" i="1"/>
  <c r="AU89" i="1"/>
  <c r="AL56" i="1"/>
  <c r="AT89" i="1"/>
  <c r="AK89" i="1"/>
  <c r="AN89" i="1"/>
  <c r="AR89" i="1"/>
  <c r="BL69" i="1"/>
  <c r="BD69" i="1"/>
  <c r="AO89" i="1"/>
  <c r="BI11" i="1"/>
  <c r="AZ89" i="1"/>
  <c r="AL69" i="1"/>
  <c r="BK69" i="1"/>
  <c r="BL89" i="1"/>
  <c r="BJ56" i="1"/>
  <c r="BF56" i="1"/>
  <c r="BJ69" i="1"/>
  <c r="BF69" i="1"/>
  <c r="BB69" i="1"/>
  <c r="AJ69" i="1"/>
  <c r="BF89" i="1"/>
  <c r="BB89" i="1"/>
  <c r="AX89" i="1"/>
  <c r="BL56" i="1"/>
  <c r="AP69" i="1"/>
  <c r="AV11" i="1"/>
  <c r="BG69" i="1"/>
  <c r="AY69" i="1"/>
  <c r="AV89" i="1"/>
  <c r="BJ11" i="1"/>
  <c r="BF11" i="1"/>
  <c r="BH69" i="1"/>
  <c r="AQ69" i="1"/>
  <c r="AM69" i="1"/>
  <c r="BH89" i="1"/>
  <c r="BJ89" i="1"/>
  <c r="AP89" i="1"/>
  <c r="AL89" i="1"/>
  <c r="BH56" i="1"/>
  <c r="BC69" i="1"/>
  <c r="AX69" i="1"/>
  <c r="AX56" i="1"/>
  <c r="AJ89" i="1"/>
  <c r="AJ56" i="1"/>
  <c r="BK89" i="1"/>
  <c r="BG89" i="1"/>
  <c r="BC89" i="1"/>
  <c r="AY89" i="1"/>
  <c r="AQ89" i="1"/>
  <c r="AM89" i="1"/>
  <c r="BK56" i="1"/>
  <c r="BG56" i="1"/>
  <c r="BC56" i="1"/>
  <c r="AU56" i="1"/>
  <c r="AQ56" i="1"/>
  <c r="AM56" i="1"/>
  <c r="AY56" i="1"/>
  <c r="BK11" i="1"/>
  <c r="BG11" i="1"/>
  <c r="BC11" i="1"/>
  <c r="AY11" i="1"/>
  <c r="AU11" i="1"/>
  <c r="AQ11" i="1"/>
  <c r="AM11" i="1"/>
  <c r="AY10" i="1" l="1"/>
  <c r="AY104" i="1" s="1"/>
  <c r="BA10" i="1"/>
  <c r="BA104" i="1" s="1"/>
  <c r="AI10" i="1"/>
  <c r="AI104" i="1" s="1"/>
  <c r="AW10" i="1"/>
  <c r="AW104" i="1" s="1"/>
  <c r="BH10" i="1"/>
  <c r="BH104" i="1" s="1"/>
  <c r="BE10" i="1"/>
  <c r="BE104" i="1" s="1"/>
  <c r="AK10" i="1"/>
  <c r="AK104" i="1" s="1"/>
  <c r="AN10" i="1"/>
  <c r="AN104" i="1" s="1"/>
  <c r="AT10" i="1"/>
  <c r="AT104" i="1" s="1"/>
  <c r="AZ10" i="1"/>
  <c r="AZ104" i="1" s="1"/>
  <c r="AR10" i="1"/>
  <c r="AR104" i="1" s="1"/>
  <c r="AP10" i="1"/>
  <c r="AP104" i="1" s="1"/>
  <c r="BI10" i="1"/>
  <c r="BI104" i="1" s="1"/>
  <c r="BL10" i="1"/>
  <c r="BL104" i="1" s="1"/>
  <c r="AO10" i="1"/>
  <c r="AO104" i="1" s="1"/>
  <c r="BD10" i="1"/>
  <c r="BD104" i="1" s="1"/>
  <c r="AV10" i="1"/>
  <c r="BJ10" i="1"/>
  <c r="BJ104" i="1" s="1"/>
  <c r="AL10" i="1"/>
  <c r="AL104" i="1" s="1"/>
  <c r="AJ10" i="1"/>
  <c r="AJ104" i="1" s="1"/>
  <c r="BF10" i="1"/>
  <c r="BF104" i="1" s="1"/>
  <c r="AX10" i="1"/>
  <c r="BB10" i="1"/>
  <c r="BB104" i="1" s="1"/>
  <c r="BC10" i="1"/>
  <c r="BC104" i="1" s="1"/>
  <c r="BG10" i="1"/>
  <c r="BG104" i="1" s="1"/>
  <c r="AQ10" i="1"/>
  <c r="AQ104" i="1" s="1"/>
  <c r="BK10" i="1"/>
  <c r="BK104" i="1" s="1"/>
  <c r="AU10" i="1"/>
  <c r="AU104" i="1" s="1"/>
  <c r="AM10" i="1"/>
  <c r="AM104" i="1" s="1"/>
  <c r="AX104" i="1" l="1"/>
  <c r="AV104" i="1"/>
</calcChain>
</file>

<file path=xl/sharedStrings.xml><?xml version="1.0" encoding="utf-8"?>
<sst xmlns="http://schemas.openxmlformats.org/spreadsheetml/2006/main" count="3441" uniqueCount="619">
  <si>
    <t/>
  </si>
  <si>
    <t>Наименование полномочия, 
расходного обязательства</t>
  </si>
  <si>
    <t>Код			
стро-			
ки</t>
  </si>
  <si>
    <t>Правовое основание финансового обеспечения расходного полномочия муниципального образования</t>
  </si>
  <si>
    <t>Группа полномочий</t>
  </si>
  <si>
    <t>Код расхода											
по БК</t>
  </si>
  <si>
    <t>Объем средств на исполнение расходного обязательства</t>
  </si>
  <si>
    <t>Российской Федерации</t>
  </si>
  <si>
    <t>субъекта Российской Федерации</t>
  </si>
  <si>
    <t>НПА муниципального образования</t>
  </si>
  <si>
    <t>Отчетный 2022 г.</t>
  </si>
  <si>
    <t>Текущий 2023 г.</t>
  </si>
  <si>
    <t>Очередной 2024 г.</t>
  </si>
  <si>
    <t>Плановый период</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</si>
  <si>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</si>
  <si>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</si>
  <si>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</si>
  <si>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</si>
  <si>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</si>
  <si>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</si>
  <si>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</si>
  <si>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</si>
  <si>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</si>
  <si>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</si>
  <si>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</si>
  <si>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</si>
  <si>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</si>
  <si>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Всего</t>
  </si>
  <si>
    <t>1-й год пп</t>
  </si>
  <si>
    <t>2-й год пп</t>
  </si>
  <si>
    <t>наименование,									
номер и дата</t>
  </si>
  <si>
    <t>номер						
статьи						
(подстатьи),						
пункта						
(подпункта)</t>
  </si>
  <si>
    <t>дата					
вступле-					
ния в си-					
лу, срок					
действия</t>
  </si>
  <si>
    <t>код НПА</t>
  </si>
  <si>
    <t>наименование,									
номер и дата</t>
  </si>
  <si>
    <t>РЗПРЗ</t>
  </si>
  <si>
    <t>утвержденные бюджетные назначения</t>
  </si>
  <si>
    <t>исполнено</t>
  </si>
  <si>
    <t>финансовый год</t>
  </si>
  <si>
    <t>за счет средств федерального бюджета</t>
  </si>
  <si>
    <t>за счет средств бюджета субъекта Российской Федерации</t>
  </si>
  <si>
    <t>за счет иных безвозмездных поступлений</t>
  </si>
  <si>
    <t>2020 г.</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</si>
  <si>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</si>
  <si>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</si>
  <si>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</si>
  <si>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</si>
  <si>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</si>
  <si>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</si>
  <si>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</si>
  <si>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</si>
  <si>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</si>
  <si>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</si>
  <si>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</si>
  <si>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</si>
  <si>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</si>
  <si>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</si>
  <si>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</si>
  <si>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</si>
  <si>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</si>
  <si>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</si>
  <si>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</si>
  <si>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</si>
  <si>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</si>
  <si>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</si>
  <si>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</si>
  <si>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</si>
  <si>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</si>
  <si>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</si>
  <si>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</si>
  <si>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</si>
  <si>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</si>
  <si>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</si>
  <si>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</si>
  <si>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</si>
  <si>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</si>
  <si>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</si>
  <si>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</si>
  <si>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</si>
  <si>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</si>
  <si>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</si>
  <si>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</si>
  <si>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</si>
  <si>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</si>
  <si>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</si>
  <si>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</si>
  <si>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</si>
  <si>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</si>
  <si>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</si>
  <si>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</si>
  <si>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</si>
  <si>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</si>
  <si>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</si>
  <si>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</si>
  <si>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</si>
  <si>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</si>
  <si>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</si>
  <si>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</si>
  <si>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</si>
  <si>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</si>
  <si>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</si>
  <si>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</si>
  <si>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</si>
  <si>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</si>
  <si>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</si>
  <si>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</si>
  <si>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1.</t>
  </si>
  <si>
    <t>Расходные обязательства, возникшие в результате принятия нормативных правовых актов муниципального района, заключения договоров (соглашений), всегоиз них:</t>
  </si>
  <si>
    <t>1000</t>
  </si>
  <si>
    <t>x</t>
  </si>
  <si>
    <t>1.1.</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</si>
  <si>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</si>
  <si>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</si>
  <si>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t>
  </si>
  <si>
    <t>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</si>
  <si>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</si>
  <si>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</si>
  <si>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</si>
  <si>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</si>
  <si>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0111,0113,0310,1003,1006</t>
  </si>
  <si>
    <t>1.1.1.3.</t>
  </si>
  <si>
    <t>владение, пользование и распоряжение имуществом, находящимся в муниципальной собственности муниципального района</t>
  </si>
  <si>
    <t>1005</t>
  </si>
  <si>
    <t>0113,0412</t>
  </si>
  <si>
    <t>1.1.1.5.</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</si>
  <si>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</si>
  <si>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</si>
  <si>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0409</t>
  </si>
  <si>
    <t>1.1.1.7.</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</si>
  <si>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водного транспорта)</t>
  </si>
  <si>
    <t>1009</t>
  </si>
  <si>
    <t>0113</t>
  </si>
  <si>
    <t>1.1.1.8.</t>
  </si>
  <si>
    <t>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</si>
  <si>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</si>
  <si>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0408</t>
  </si>
  <si>
    <t>1.1.1.12.</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</si>
  <si>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</si>
  <si>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1014</t>
  </si>
  <si>
    <t>0801</t>
  </si>
  <si>
    <t>1.1.1.13.</t>
  </si>
  <si>
    <t>участие в предупреждении и ликвидации последствий чрезвычайных ситуаций на территории муниципального района</t>
  </si>
  <si>
    <t>1015</t>
  </si>
  <si>
    <t>0310,0311</t>
  </si>
  <si>
    <t>1.1.1.16.</t>
  </si>
  <si>
    <t>организация мероприятий межпоселенческого характера по охране окружающей среды</t>
  </si>
  <si>
    <t>1018</t>
  </si>
  <si>
    <t>0605</t>
  </si>
  <si>
    <t>1.1.1.17.</t>
  </si>
  <si>
    <t>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</si>
  <si>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</si>
  <si>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0701</t>
  </si>
  <si>
    <t>1.1.1.18.</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</si>
  <si>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</si>
  <si>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</si>
  <si>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0702,0709</t>
  </si>
  <si>
    <t>1.1.1.19.</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</si>
  <si>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</si>
  <si>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</si>
  <si>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0702</t>
  </si>
  <si>
    <t>1.1.1.20.</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</si>
  <si>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</si>
  <si>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</si>
  <si>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0703</t>
  </si>
  <si>
    <t>1.1.1.21.</t>
  </si>
  <si>
    <t>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</si>
  <si>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</si>
  <si>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0707</t>
  </si>
  <si>
    <t>1.1.1.23.</t>
  </si>
  <si>
    <t>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</si>
  <si>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</si>
  <si>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0113,1003</t>
  </si>
  <si>
    <t>1.1.1.24.</t>
  </si>
  <si>
    <t>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</si>
  <si>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1026</t>
  </si>
  <si>
    <t>1.1.1.25.</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</si>
  <si>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 направление уведомления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соответствующих межселенных территориях, принятие в соответствии с гражданским законодательством Российской Федерации решения о сносе самовольной постройки, расположенной на межселенной территории, решения о сносе самовольной постройки, расположенной на межселенной территории,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и расположенного на межселенной территории, осуществление сноса самовольной постройки, расположенной на межселенной территории, или ее приведения в соответствие с установленными требованиями в случаях, предусмотренных Градостроительным кодексом Российской Федерации, выдача градостроительного плана земельного участка, расположенного на межселенной территории</t>
  </si>
  <si>
    <t>1027</t>
  </si>
  <si>
    <t>0412</t>
  </si>
  <si>
    <t>1.1.1.31.</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</si>
  <si>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</si>
  <si>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</si>
  <si>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1.1.1.32.</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</si>
  <si>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</si>
  <si>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</si>
  <si>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0804</t>
  </si>
  <si>
    <t>1.1.1.39.</t>
  </si>
  <si>
    <t>создание условий для расширения рынка сельскохозяйственной продукции, сырья и продовольствия</t>
  </si>
  <si>
    <t>1041</t>
  </si>
  <si>
    <t>0405</t>
  </si>
  <si>
    <t>1.1.1.40.</t>
  </si>
  <si>
    <t>создание условий для развития сельскохозяйственного производства в поселениях в сфере животноводства без учета рыболовства и рыбоводства</t>
  </si>
  <si>
    <t>1042</t>
  </si>
  <si>
    <t>1.1.1.41.</t>
  </si>
  <si>
    <t>создание условий для развития сельскохозяйственного производства в поселениях в сфере растениеводства</t>
  </si>
  <si>
    <t>1043</t>
  </si>
  <si>
    <t>1.1.1.42.</t>
  </si>
  <si>
    <t>содействие развитию малого и среднего предпринимательства</t>
  </si>
  <si>
    <t>1044</t>
  </si>
  <si>
    <t>1.1.1.43.</t>
  </si>
  <si>
    <t>оказание поддержки социально ориентированным некоммерческим организациям, благотворительной деятельности и добровольчеству (волонтерству)</t>
  </si>
  <si>
    <t>1045</t>
  </si>
  <si>
    <t>1.1.1.44.</t>
  </si>
  <si>
    <t>обеспечение условий для развития на территории муниципального района физической культуры, школьного спорта и массового спорта</t>
  </si>
  <si>
    <t>1046</t>
  </si>
  <si>
    <t>0703,1105</t>
  </si>
  <si>
    <t>1.1.1.45.</t>
  </si>
  <si>
    <t>организация проведения официальных физкультурно-оздоровительных и спортивных мероприятий муниципального района</t>
  </si>
  <si>
    <t>1047</t>
  </si>
  <si>
    <t>1105</t>
  </si>
  <si>
    <t>1.1.1.46.</t>
  </si>
  <si>
    <t>организация и осуществление мероприятий межпоселенческого характера по работе с детьми и молодежью</t>
  </si>
  <si>
    <t>1048</t>
  </si>
  <si>
    <t>1.1.1.53.</t>
  </si>
  <si>
    <t>организация в соответствии с федеральным законом выполнения комплексных кадастровых работ и утверждение карты-плана территории</t>
  </si>
  <si>
    <t>1055</t>
  </si>
  <si>
    <t>1.1.2.</t>
  </si>
  <si>
    <t>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</si>
  <si>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</si>
  <si>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1.1.2.7.</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</si>
  <si>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</si>
  <si>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1107</t>
  </si>
  <si>
    <t>0113,1004</t>
  </si>
  <si>
    <t>1.1.2.18.</t>
  </si>
  <si>
    <t>организация библиотечного обслуживания населения, комплектование и обеспечение сохранности библиотечных фондов библиотек поселения</t>
  </si>
  <si>
    <t>1118</t>
  </si>
  <si>
    <t>1.1.2.48.</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</si>
  <si>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</si>
  <si>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</si>
  <si>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0104,0106,0412</t>
  </si>
  <si>
    <t>1.1.2.49.</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</si>
  <si>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</si>
  <si>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</si>
  <si>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1.2.</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</si>
  <si>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</si>
  <si>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</si>
  <si>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t>
  </si>
  <si>
    <t>1201</t>
  </si>
  <si>
    <t>0104,0106</t>
  </si>
  <si>
    <t>1.2.2.</t>
  </si>
  <si>
    <t>1202</t>
  </si>
  <si>
    <t>1.2.6.</t>
  </si>
  <si>
    <t>принятие устава муниципального образования и внесение в него изменений и дополнений, издание муниципальных правовых актов</t>
  </si>
  <si>
    <t>1206</t>
  </si>
  <si>
    <t>0102,0103</t>
  </si>
  <si>
    <t>1.2.8.</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</si>
  <si>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</si>
  <si>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</si>
  <si>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0405,0505</t>
  </si>
  <si>
    <t>1.2.13.</t>
  </si>
  <si>
    <t>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</si>
  <si>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</si>
  <si>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0107</t>
  </si>
  <si>
    <t>1.2.17.</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</si>
  <si>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</si>
  <si>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</si>
  <si>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1.2.21.</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</si>
  <si>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</si>
  <si>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1221</t>
  </si>
  <si>
    <t>0103,0104,0106,0113,0310,0412,0505,0701,0702,0703,0709,0801,0804,1003</t>
  </si>
  <si>
    <t>1.2.23.</t>
  </si>
  <si>
    <t>предоставление доплаты за выслугу лет к трудовой пенсии муниципальным служащим за счет средств местного бюджета</t>
  </si>
  <si>
    <t>1223</t>
  </si>
  <si>
    <t>1.2.24.</t>
  </si>
  <si>
    <t>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</si>
  <si>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</si>
  <si>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1.2.25.</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</si>
  <si>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</si>
  <si>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1225</t>
  </si>
  <si>
    <t>1.3.</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</si>
  <si>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</si>
  <si>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</si>
  <si>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t>
  </si>
  <si>
    <t>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</si>
  <si>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1301</t>
  </si>
  <si>
    <t>1.3.1.1.</t>
  </si>
  <si>
    <t>создание музеев муниципального района</t>
  </si>
  <si>
    <t>1302</t>
  </si>
  <si>
    <t>1.3.1.2.</t>
  </si>
  <si>
    <t>участие в осуществлении деятельности по опеке и попечительству</t>
  </si>
  <si>
    <t>1303</t>
  </si>
  <si>
    <t>1004</t>
  </si>
  <si>
    <t>1.3.2.</t>
  </si>
  <si>
    <t>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</si>
  <si>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</si>
  <si>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1.3.2.4.</t>
  </si>
  <si>
    <t>мероприятия в области охраны семьи и детства</t>
  </si>
  <si>
    <t>1404</t>
  </si>
  <si>
    <t>1.3.3.</t>
  </si>
  <si>
    <t>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</si>
  <si>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</si>
  <si>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1.3.3.7.</t>
  </si>
  <si>
    <t>адресная социальная помощь отдельным категориям граждан</t>
  </si>
  <si>
    <t>1508</t>
  </si>
  <si>
    <t>1003,1004</t>
  </si>
  <si>
    <t>1.3.3.8.</t>
  </si>
  <si>
    <t>меры социальной поддержки участников СВО, членов их семей</t>
  </si>
  <si>
    <t>1509</t>
  </si>
  <si>
    <t>1.3.4.</t>
  </si>
  <si>
    <t>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</si>
  <si>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</si>
  <si>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1.3.4.2.</t>
  </si>
  <si>
    <t>Федеральный закон от 24.07.2008 N 161-ФЗ "О содействии развитию жилищного строительства" стимулирование строительства индивидуальных жилых домов и прочее жилое строительство и выкуп, кроме обеспечения жильем нуждающихся в жилых помещениях малоимущих граждан жилыми помещениями)</t>
  </si>
  <si>
    <t>1602</t>
  </si>
  <si>
    <t>0501,1003,1004</t>
  </si>
  <si>
    <t>1.3.4.3.</t>
  </si>
  <si>
    <t>Федеральный закон от 30.03.1999 N 52-ФЗ "О санитарно-эпидемиологическом благополучии населения", Федеральный закон от 01.04.2020 N 103-ФЗ
"О внесении изменений в ФЗ "О приостановлении действия отдельных положений БК РФ и установлении особенностей исполнения федерального бюджета в 2020 году"</t>
  </si>
  <si>
    <t>1603</t>
  </si>
  <si>
    <t>1.3.4.5.</t>
  </si>
  <si>
    <t>Полномочия, связанные с исполнением судебных актов – пункт 1 статьи 1 Федерального закона от 2 октября 2007 г. № 229-ФЗ 
«Об исполнительном производстве»</t>
  </si>
  <si>
    <t>1605</t>
  </si>
  <si>
    <t>1.4.</t>
  </si>
  <si>
    <t>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</si>
  <si>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</si>
  <si>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t>
  </si>
  <si>
    <t>за счет субвенций, предоставленных из федерального бюджета, всего</t>
  </si>
  <si>
    <t>1701</t>
  </si>
  <si>
    <t>1.4.1.2.</t>
  </si>
  <si>
    <t>по составлению (изменению) списков кандидатов в присяжные заседатели</t>
  </si>
  <si>
    <t>1703</t>
  </si>
  <si>
    <t>-</t>
  </si>
  <si>
    <t>0105</t>
  </si>
  <si>
    <t>1.4.2.</t>
  </si>
  <si>
    <t>за счет субвенций, предоставленных из бюджета субъекта Российской Федерации, всего</t>
  </si>
  <si>
    <t>1800</t>
  </si>
  <si>
    <t>1.4.2.1.</t>
  </si>
  <si>
    <t>1801</t>
  </si>
  <si>
    <t>0113,0401,1004,1006</t>
  </si>
  <si>
    <t>1.4.2.2.</t>
  </si>
  <si>
    <t>1802</t>
  </si>
  <si>
    <t>1.4.2.2.1.</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</si>
  <si>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материально-технического и финансового обеспечения деятельности государственных учреждений субъекта Российской Федерации (муниципальных учреждений), в том числе вопросов оплаты труда работников государственных учреждений субъекта Российской Федерации (муниципальных учреждений))</t>
  </si>
  <si>
    <t>1802.1</t>
  </si>
  <si>
    <t>1006</t>
  </si>
  <si>
    <t>1.4.2.2.3.</t>
  </si>
  <si>
    <t>Организация архивного дела в субъекте Российской Федерации</t>
  </si>
  <si>
    <t>1802.3</t>
  </si>
  <si>
    <t>1.4.2.5.</t>
  </si>
  <si>
    <t>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без учета рыбоводства и рыболовства)</t>
  </si>
  <si>
    <t>1805</t>
  </si>
  <si>
    <t>1.4.2.6.</t>
  </si>
  <si>
    <t>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</si>
  <si>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1806</t>
  </si>
  <si>
    <t>1.4.2.7.</t>
  </si>
  <si>
    <t>на поддержку сельскохозяйственного производства, разработку и реализацию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</si>
  <si>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1807</t>
  </si>
  <si>
    <t>1.4.2.21.</t>
  </si>
  <si>
    <t>на организацию предоставления общего образования в государственных образовательных организациях субъектов Российской Федерации, создание условий для осуществления присмотра и ухода за детьми, содержания детей в государственных образовательных организациях субъектов Российской Федерации</t>
  </si>
  <si>
    <t>1821</t>
  </si>
  <si>
    <t>1.4.2.28.</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</si>
  <si>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</si>
  <si>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</si>
  <si>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1.4.2.36.</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</si>
  <si>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</si>
  <si>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1836</t>
  </si>
  <si>
    <t>1.4.2.37.</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</si>
  <si>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</si>
  <si>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1837</t>
  </si>
  <si>
    <t>0702,0703</t>
  </si>
  <si>
    <t>1.4.2.38.</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</si>
  <si>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</si>
  <si>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</si>
  <si>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1.4.2.89.</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</si>
  <si>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Часть 5 статьи 35 Закона Российской Федерации от 19 февраля 1993 г. № 4520-1 «О государственных гарантиях и компенсациях для лиц, работающих и проживающих в районах Крайнего Севера и приравненных к ним местностях» статьи 325 и 326 Трудового кодекса Российской Федерации</t>
  </si>
  <si>
    <t>1889</t>
  </si>
  <si>
    <t>0113,0405,1006</t>
  </si>
  <si>
    <t>1.5.</t>
  </si>
  <si>
    <t>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</si>
  <si>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</si>
  <si>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t>
  </si>
  <si>
    <t>2001</t>
  </si>
  <si>
    <t>1.5.2.</t>
  </si>
  <si>
    <t>2002</t>
  </si>
  <si>
    <t>1.6.</t>
  </si>
  <si>
    <t>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</si>
  <si>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</si>
  <si>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t>
  </si>
  <si>
    <t>по предоставлению дотаций на выравнивание бюджетной обеспеченности городских, сельских поселений, всего</t>
  </si>
  <si>
    <t>2101</t>
  </si>
  <si>
    <t>1401,1402</t>
  </si>
  <si>
    <t>1.6.3</t>
  </si>
  <si>
    <t>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</si>
  <si>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</si>
  <si>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1.6.3.3.</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</si>
  <si>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</si>
  <si>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2108</t>
  </si>
  <si>
    <t>1.6.4</t>
  </si>
  <si>
    <t>по предоставлению иных межбюджетных трансфертов, всего</t>
  </si>
  <si>
    <t>2200</t>
  </si>
  <si>
    <t>1.6.4.2</t>
  </si>
  <si>
    <t>в иных случаях, не связанных с заключением соглашений, предусмотренных в подпункте 1.6.4.1, всего</t>
  </si>
  <si>
    <t>2300</t>
  </si>
  <si>
    <t>1.6.4.2.17.</t>
  </si>
  <si>
    <t>"""Иные межбюджетные трансферты (раздел """"Общегосударственные вопросы"""")"""</t>
  </si>
  <si>
    <t>2317</t>
  </si>
  <si>
    <t>1.6.4.2.18.</t>
  </si>
  <si>
    <t>"""Иные межбюджетные трансферты (раздел """"Национальная безопасность и правоохранительная деятельность"""")"""</t>
  </si>
  <si>
    <t>2318</t>
  </si>
  <si>
    <t>0310,0314</t>
  </si>
  <si>
    <t>1.6.4.2.19.</t>
  </si>
  <si>
    <t>"""Иные межбюджетные трансферты (раздел """"Национальная экономика"""")"""</t>
  </si>
  <si>
    <t>2319</t>
  </si>
  <si>
    <t>0409,0412</t>
  </si>
  <si>
    <t>1.6.4.2.20.</t>
  </si>
  <si>
    <t>"""Иные межбюджетные трансферты (раздел """"Жилищно-коммунальное хозяйство"""")"""</t>
  </si>
  <si>
    <t>2320</t>
  </si>
  <si>
    <t>0501,0502</t>
  </si>
  <si>
    <t>1.6.4.2.21.</t>
  </si>
  <si>
    <t>"""Иные межбюджетные трансферты (раздел """"Образование"""")"""</t>
  </si>
  <si>
    <t>2321</t>
  </si>
  <si>
    <t>1.6.4.2.22.</t>
  </si>
  <si>
    <t>"""Иные межбюджетные трансферты (раздел """"Культура, кинематография"""")"""</t>
  </si>
  <si>
    <t>2322</t>
  </si>
  <si>
    <t>1.6.4.2.23.</t>
  </si>
  <si>
    <t>"""Иные межбюджетные трансферты (раздел """"Социальная политика"""")"""</t>
  </si>
  <si>
    <t>2323</t>
  </si>
  <si>
    <t>1.6.4.2.24.</t>
  </si>
  <si>
    <t>Иные межбюджетные трансферты (иные цели)</t>
  </si>
  <si>
    <t>2324</t>
  </si>
  <si>
    <t>0605,1105,1403</t>
  </si>
  <si>
    <t>1.7.</t>
  </si>
  <si>
    <t>Условно утвержденные расходы на первый и второй годы планового периода в соответствии с решением о местном бюджете муниципальног района</t>
  </si>
  <si>
    <t>2400</t>
  </si>
  <si>
    <t>Всего расходов</t>
  </si>
  <si>
    <t>РЕЕСТР  РАСХОДНЫХ  ОБЯЗАТЕЛЬСТВ МУНИЦИПАЛЬНОГО  ОБРАЗОВАНИЯ "МИРНИНСКИЙ РАЙОН" РЕСПУБЛИКИ САХА (ЯКУТИЯ)</t>
  </si>
  <si>
    <t>на  14 ноября 2023 г.</t>
  </si>
  <si>
    <t xml:space="preserve">Единица измерения: тыс руб </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</si>
  <si>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</si>
  <si>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</si>
  <si>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</si>
  <si>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</si>
  <si>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 xml:space="preserve">Федеральный закон от 06.10.2003 № 131-ФЗ "Об общих принципах организации местного самоуправления в Российской Федерации"
Федеральный закон от 28.03.1998 №53-ФЗ "О воинской обязанности и военной службе"
</t>
  </si>
  <si>
    <t>Постановление Правительства Российской Федерации от 01.12.2004 №704 "О порядке компенсации расходов, понесенных организациями и гражданами РФ в связи с реализацией ФЗ "О воинской обязанности и военной службе"</t>
  </si>
  <si>
    <t>Закон РС (Я) от 15.06.2004 З№276-III "О государственных наградах Республики Саха (Якутия)"</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</si>
  <si>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 (с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29.12.2017 №1663 "Об утверждении Положения о представительских расходах Администрации МО "Мирнинский район" РС (Я)",
Распоряжение районной Администрации "Об утверждении Положения о стипендиатах Администрации МО "Мирнинский район" РС (Я)",
Постановление от 25.05.2015 №0860 "Об утверждении Положения о порядке приобретения, учета и распоряжения подарочной и сувенирной продукцией, распоряжения подарками при проведении праздничных, спортивных и иных мероприятий МО "Мирнинский район",
Решение сессии Мирнинского районного Совета депутатов от  01.03.2007 № 30-24 "О резервном фонде МО "Мирнинский район" РС (Я)",           
Постановление от 05.06.2020 №0771 "Об утверждении Положения о порядке использования бюджетных ассигнований резервного фонда Администрации МО "Мирнинский район" РС (Я)",
Решение сессии Мирнинского районного Совета депутатов от 18.11.2015 № III-№13-6  "Об утверждении Положения о наградах, званиях и поощрениях МО "Мирнинский район" РС (Я)",
Распоряжение от 05.10.2011 №838 "Об утверждении Положения о негосударственном пенсионном обеспечении работников муниципальных учреждений, финансируемых из бюджета МО "Мирнинский район" РС (Я),   
Постановление от 31.08.2018 №1188 "Об утверждении МП "Социальная поддержка населения" на 2019-2023 годы"</t>
  </si>
  <si>
    <t xml:space="preserve">Федеральный закон от 06.10.2003 № 131-ФЗ "Об общих принципах организации местного самоуправления в Российской Федерации"
</t>
  </si>
  <si>
    <t>Государственная программа Российской Федерации от 15.04.2014 № 327 "Об утверждении государственной программы Российской Федерации "Управление федеральным имуществом"</t>
  </si>
  <si>
    <t>в целом</t>
  </si>
  <si>
    <t>15.04.2014, не установлен</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</si>
  <si>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 (с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10.10.2018 №1401 Об утверждении муниципальной программы "Управление муниципальной собственностью на 2019-2023 годы",
Постановление от 15.02.2017 №0213 Об утверждении Положения об осуществлении капитальных вложений в обьекты муниципальной собственности МО "Мирнинский район" РС (Я)</t>
  </si>
  <si>
    <t>Федеральный закон от 06.10.2003 № 131-ФЗ "Об общих принципах организации местного самоуправления в Российской Федерации"
Федеральный закон от 08.11.2007 № 257-ФЗ «Об автомобильных дорогах и дорожной деятельности в Российской Федерации и о внесении изменений в отдельные законодательные акты Российской Федерации»</t>
  </si>
  <si>
    <t xml:space="preserve">Приказ Минтранса РФ от 27.08.2009 №150 "О порядке проведения оценки технического состояния автомобильных дорог" </t>
  </si>
  <si>
    <t>Закон Республики Саха (Якутия) от 15.12.2011 З N 908-IV "О дорожном фонде Республики Саха (Якутия)"</t>
  </si>
  <si>
    <t>Постановление Правительства Республики Саха (Якутия) от 25.12.2013 №457 "Об утверждении Порядка формирования и использования бюджетных ассигнований Дорожного фонда Республики Саха (Якутия)"</t>
  </si>
  <si>
    <t>Решение сессии Мирнинского районного Совета депутатов от 24.04.2013 II-№29-9 "О создании Дорожного фонда муниципального образования "Мирнинский район" РС (Я)",
Решение сессии Мирнинского районного Совета депутатов от 25 апреля 2018 III-№31-19 "Об утверждении Положения о муниципальном дорожном фонде МО "Мирнинский район" РС (Я) в новой редакции",
Решение сессии Мирнинского районного Совета депутатов от 15.12.2021г.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29.10.2018 №1530 «О нормативах денежных затрат на содержание и ремонт автомобильных дорог МО «Мирнинский район» Республики Саха (Якутия) и правилах расчета»,
Постановление от 27.07.2020 №1058 «Об утверждении правил организации и проведения работ по содержанию и ремонту автомобильных дорог МО «Мирнинский район» Республики Саха (Якутия)»,
Постановление от 19.04.2012 № 513 «Об утверждении перечня автомобильных дорог муниципального образования «Мирнинский район» РС (Я),
Постановление  от 01.11.2018 №1560 "Об утверждении МП "Осуществление дорожной деятельности в отношении автомобильных дорог местного значения в границах МО "Мирнинский район" РС (Я) на 2019-2023 годы"</t>
  </si>
  <si>
    <t>Федеральный закон от 06.10.2003 № 131-ФЗ "Об общих принципах организации местного самоуправления в Российской Федерации"</t>
  </si>
  <si>
    <t>Постановление  Правительства РФ от 06.02.2003 №72 "Об утверждении Правил оказания услуг по перевозке пассажиров, багажа, грузов для личных (бытовых) нужд на внутреннем водном транспорте" (с изменениями и дополнениями)</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</si>
  <si>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t>
  </si>
  <si>
    <t>Федеральный закон от 06.10.2003 № 131-ФЗ "Об общих принципах организации местного самоуправления в Российской Федерации",
Федеральный закон от 13.07.2015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t>
  </si>
  <si>
    <t xml:space="preserve">Закон Республики Саха (Якутия) от 03.07.2018 2041-З N 1641-V "О полномочиях органов государственной власти Республики Саха (Якутия) в сфере регулярных межмуниципальных перевозок пассажиров и багажа автомобильным транспортом в Республике Саха (Якутия)" </t>
  </si>
  <si>
    <t>Указ Главы РС (Я) 30.11.2019 №842 "О государственной программе Республики Саха (Якутия) "Развитие транспортного комплекса Республики Саха (Якутия) на 2020 - 2024 годы"</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</si>
  <si>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15.02.2018 № 0197 Об утверждении муниципальной программы "Создание условий для предоставления транспортных услуг населению и организация транспортного обслуживания между поселениями в границах МО "Мирнинский район" РС (Я),
Постановление от 02.09.2020 №1254 "Об установлении предельной стоимости перевозки пассажиров и багажа всеми видами общественного автомобильного транспорта (кроме такси) на территории Мирнинского района Республики Саха (Якутия)",
Постановление от 28.07.2016 № 896 "Об утверждении Документа планирования регулярных перевозок пассажиров и багажа автомобильным транспортом по муниципальным маршрутам регулярных перевозок между поселениями в границах МО "Мирнинский район" РС (Я)",
Постановление  №1164 от 20.09.2017 "Об утверждении Положения об организации  регулярных перевозок пассажиров и багажа автомобильным транспортом по муниципальным маршрутам регулярных перевозок между поселениями в границах муниципального образования «Мирнинский район» Республики Саха (Якутия)",
Постановление №1180 от 21.09.2017 "О  создании комиссии по проведению открытого конкурса на право осуществления перевозок по нерегулируемым тарифам по муниципальным маршрутам регулярных перевозок между поселениями в границах муниципального образования "Мирнинский район" Республики Саха (Якутия)",
Постановление  №1454 от 21.11.2017 "Об утверждении маршрутов и вида регулярных перевозок пассажиров и багажа автомобильным транспортом между поселениями в границах муниципального образования «Мирнинский район» Республики Саха (Якутия)"
</t>
  </si>
  <si>
    <t>Федеральный закон от 06.10.2003 № 131-ФЗ "Об общих принципах организации местного самоуправления в Российской Федерации" 
Федеральный закон от 21.12.1994 № 69-ФЗ  "О пожарной безопасности"  
Федеральный закон от 21.12.1994 № 68-ФЗ "О защите населения и территорий от чрезвычайных ситуаций природного и техногенного характера"</t>
  </si>
  <si>
    <t>06.10.2003, не установлен</t>
  </si>
  <si>
    <t>Указ Президента Российской Федерации от 28.12.2010 № 1632 «О совершенствовании системы обеспечения вызова экстренных оперативных служб на территории Российской Федерации»                                                                              Указ Президента Российской Федерации от 13.11.2012 № 1522 О создании комплексной системы экстренного оповещения населения об угрозе возникновения или о возникновении чрезвычайных ситуаций</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</si>
  <si>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</si>
  <si>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Государственная программа Российской Федерации от 15.04.2014 № 300 "О государственной программе Российской Федерации "Защита населения и территорий от чрезвычайных ситуаций, обеспечение пожарной безопасности и безопасности людей на водных объектах"</t>
  </si>
  <si>
    <t>Закон субъекта Российской Федерации от 16.06.2005 № 252-З N 511-III "О защите населения и территорий республики от чрезвычайных ситуаций природного и техногенного характера"</t>
  </si>
  <si>
    <t>16.06.2005, не установлен</t>
  </si>
  <si>
    <t>Распоряжение Правительства Республики Саха (Якутия) от 28.12.2011 №1427-р "О единой дежурно-диспетчерской службе в муниципальных образованиях Республики Саха (Якутия)"                                 
Указ Президента РС (Я) от 10.01.2011 № 462 "О казенных учреждениях Республики Саха (Якутия)"</t>
  </si>
  <si>
    <t>05.03.2011, не установлен</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</si>
  <si>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25.12.2012 №1839 "О создании муниципального казенного учреждения "Единая дежурно-диспетчерская служба" муниципального образования  "Мирнинский район" Республики Саха (Якутия)",  
Постановление от 24.10.2018 №1481 Об утверждении муниципальной программы МО "Мирнинский район" Республики Саха (Якутия) "Предупреждение и ликвидация последствий чрезвычайных ситуаций на территории муниципального района" на 2019-2023 годы,                                                                                                            
Постановление от 23.12.2016 №1513 «Об утверждении Положения о звене территориальной подсистемы единой государственной системы предупреждения и ликвидации чрезвычайных ситуаций МО «Мирнинский район» Республики Саха (Якутия)»,
Постановление от 01.03.2017 №254 Об утверждении об оплате труда руководителей и специалистов муниципальных учреждений, финансируемых из бюджета МО "Мирнинский район"</t>
  </si>
  <si>
    <t>Федеральный закон от 06.10.2003 № 131-ФЗ "Об общих принципах организации местного самоуправления в Российской Федерации"
Федеральный закон от 29.12.2012 № 273-ФЗ "Об образовании в Российской Федерации"</t>
  </si>
  <si>
    <t>в целом
в целом</t>
  </si>
  <si>
    <t>06.10.2003, не установлен
29.12.2012, не установлен</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</si>
  <si>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29.10.2018 №1529 Об утверждении муниципальной программы "Доступное дополнительное образование на 2019-2023 годы"
</t>
  </si>
  <si>
    <t xml:space="preserve">Федеральный закон от 06.10.2003 № 131-ФЗ "Об общих принципах организации местного самоуправления в Российской Федерации"   
Федеральный закон от 21.11.2011 №323-ФЗ "Об основах охраны здоровья граждан в Российской Федерации"                                                         </t>
  </si>
  <si>
    <t xml:space="preserve">06.10.2003, не установлен
</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</si>
  <si>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07.09.2018 №1233 "Об утверждении МП "Создание условий для оказания медицинской помощи населению и охраны здоровья граждан на 2019-2023 годы"</t>
  </si>
  <si>
    <t>Закон Республики Саха (Якутия) от 25.12.2003 104-З N 211-III (ред. от 25.04.2019) "Об охране окружающей среды Республики Саха (Якутия)"</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</si>
  <si>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01.11.2018 №1557 "Об утверждении МП "Охрана окружающей среды, утилизация и переработка отходов производства и потребления на территории МО "Мирнинский район" Республики Саха (Якутия)" на период 2019-2023 годы</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</si>
  <si>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10.10.2018 №1401 "Об утверждении МП "Управление муниципальной собственностью на 2019-2023 годы",
Постановление от 08.10.2018 №1381 "Об утверждении муниципальной программы «Градостроительное планирование и  развитие территорий Мирнинского района» на 2019 – 2023 годы" 
</t>
  </si>
  <si>
    <t>Федеральный закон от 06.10.2003 № 131-ФЗ "Об общих принципах организации местного самоуправления в Российской Федерации"
Федеральный закон от 29.12.2006 № 264-ФЗ "О развитии сельского хозяйства"</t>
  </si>
  <si>
    <t>06.10.2003, не установлен
29.12.2006, не установлен</t>
  </si>
  <si>
    <t>Закон субъекта Российской Федерации от 26.04.2016 № 1619-З N 791-V "О развитии сельского хозяйства в Республике Саха (Якутия)"</t>
  </si>
  <si>
    <t>01.01.2017, не установлен</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</si>
  <si>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27.08.2018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Постановление от 27.10.2021 №1585 "Об утверждении Порядка предоставления субсидий юридическим лицам, индивидуальным предпринимателям, а также физическим лицам на поддержку сельскохозяйственного производства за счет местного бюджета МО "Мирнинский район" Республики Саха (Якутия)",
Постановление от 23.09.2020г. №1364 "Об утверждении положения о порядке присуждения ежегодных премий Главы МО "Мирнинский район" РС (Я) сельскохозяйственным организациям, жителям Мирнинского района, учавствовавшим в сельскохозяйственном производстве"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</si>
  <si>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27.08.2018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Постановление от 27.10.2021 №1585 "Об утверждении Порядка предоставления субсидий юридическим лицам, индивидуальным предпринимателям, а также физическим лицам на поддержку сельскохозяйственного производства за счет местного бюджета МО "Мирнинский район" Республики Саха (Якутия)",
Постановление от 09.02.2022 №1122 "Об утверждении Порядка предоставления субсидии гражданам, ведущим личное подсобное хозяйство на территории МО "Мирнинский район" Республики Саха (Якутия)"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</si>
  <si>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27.08.2018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Постановление от 27.10.2021 №1585 "Об утверждении Порядка предоставления субсидий юридическим лицам, индивидуальным предпринимателям, а также физическим лицам на поддержку сельскохозяйственного производства за счет местного бюджета МО "Мирнинский район" Республики Саха (Якутия)"                                                   </t>
  </si>
  <si>
    <t xml:space="preserve">Федеральный закон от 06.10.2003 № 131-ФЗ "Об общих принципах организации местного самоуправления в Российской Федерации",
Федеральный закон 24.07.2007 № 209-ФЗ «О развитии малого и среднего предпринимательства в Российской Федерации»
</t>
  </si>
  <si>
    <t xml:space="preserve">в целом
</t>
  </si>
  <si>
    <t>Закон Республики Саха (Якутия) от 29.12.2008 645-З N 179-IV "О развитии малого и среднего предпринимательства в Республике Саха (Якутия)"</t>
  </si>
  <si>
    <t>01.01.2009, не установлен</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</si>
  <si>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16.04.2018 №0517 "Об утверждении МП "Создание экономической среды развития производственного потенциала, предпринимательства, занятости и туризма в Мирнинском районе РС (Я) на 2018-2022 годы",
Постановление от 30.11.2022 №1697 "Об утверждении МП "Создание экономической среды развития производственного потенциала, предпринимательства, занятости и туризма в Мирнинском районе РС (Я) на 2023-2027 годы",
Постановление от 08.11.2019 № 1577 «Об утверждении порядка предоставления субсидии некоммерческим организациям, не являющимся муниципальными учреждениями, на организацию финансовой поддержки проектов на возвратной основе»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</si>
  <si>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31.08.2018 №1189 "Об утверждении МП "Поддержка общественных и гражданских инициатив на 2019-2023 годы", 
Постановление от 31.08.2018 №1188 "Об утверждении муниципальной программы МО «Мирнинский район» Республики Саха (Якутия) «Социальная поддержка населения » на 2019-2023 годы",
Постановление от 03.10.2018 №1346 "Об утверждении муниципальной программы МО "Мирнинский район" РС (Я) "Молодежь Мирнинского района" на 2019-2023 годы"                                                                                          
                                                                                                                                                  </t>
  </si>
  <si>
    <t>Федеральный закон от 06.10.2003 № 131-ФЗ "Об общих принципах организации местного самоуправления в Российской Федерации"                                                                                                                                   Федеральный закон от 04.12.2007 №329-ФЗ "О физической культуре и спорте в Российской Федерации"</t>
  </si>
  <si>
    <t>Закон Республики Саха (Якутия) от 18.06.2009  696-З N 327-IV "О физической культуре и спорте в Республике Саха (Якутия)"</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</si>
  <si>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01.10.2018 №1331 "Об утверждении МП "Развитие физической культуры и спорта в Мирнинском районе РС (Я) на 2019-2023 годы"                                                                                                                                           </t>
  </si>
  <si>
    <t>Федеральный закон от 06.10.2003 № 131-ФЗ "Об общих принципах организации местного самоуправления в Российской Федерации"
Федеральный закон от 24.06.1999 № 120-ФЗ "Об основах системы профилактики безнадзорности и правонарушений несовершеннолетних"</t>
  </si>
  <si>
    <t>06.10.2003, не установлен
24.06.1999, не установлен</t>
  </si>
  <si>
    <t>Закон субъекта Российской Федерации от 03.12.1998 № З N 49-II "О государственной молодежной политике в Республике Саха (Якутия)"</t>
  </si>
  <si>
    <t>03.12.1998, не установлен</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</si>
  <si>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03.10.2018 №1346 "Об утверждении муниципальной программы МО "Мирнинский район" РС (Я) "Молодежь Мирнинского района" на 2019-2023 годы",
Соглашение  о взаимном сотрудничестве АК "АЛРОСА" (ЗАО) с МО "Мирнинский район" РС (Я) на 2011-2020 годы" от 23.02.2011г., 
Постановление от 31.08.2018 №1190 "Об утверждении муниципальной программы "Мирнинский район, доброжелательный к детям на 2019-2023 годы",                                                                                                                         Постановление от 07.09.2018 №1230 "Об утверждении муниципальной программы "Профилактика безнадзорности и правонарушений среди несовершеннолетних на 2019-2023 годы",                                            
Постановление от 30.08.2018 №1185 "Об утверждении муниципальной программы "Социальные меры реабилитации детей-сирот и детей, оставшихся без попечения родителей, в Мирнинском районе на 2019-2023 годы"                                                                                                                                                  </t>
  </si>
  <si>
    <t>Федеральный закон от 06.10.2003 № 131-ФЗ "Об общих принципах организации местного самоуправления в Российской Федерации",
Федеральный закон от 07.02.2011 №6-ФЗ «Об общих принципах организации и деятельности контрольно-счетных органов субъектов Российской Федерации и муниципальных образований»</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</si>
  <si>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Методика расчета объема средств межбюджетных трансфертов, предоставляемых бюджету МО«Мирнинский район» Республики Саха (Якутия) из бюджетов МО поселений Мирнинского района для выполнения отдельных полномочий поселений Мирнинского района, утвержденна решением сессии Мирнинского районного Совета депутатов 27 сентября 2017 III-№26-12, 
Методика расчета объема средств иных межбюджетных трансфертов, предоставляемых бюджету МО «Мирнинский район» РС(Я) из бюджетов МО поселений Мирнинского района, для выполнения отдельных полномочий поселений Мирнинского района по осуществлению соответствующих функций, утвержденна решением сессии МРСД 27 сентября 2017 III-№26-12,
Решение сессии Мирнинского районного Совета депутатов от 19.12.2018 IV-№4-4-1 "О передаче отдельных бюджетных полномочий финансового органа Администрации МО «Город Мирный»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 IV-№4-4-2 "О передаче отдельных бюджетных полномочий финансового органа Администрации МО «Город Удачный»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IV-№4-4-3 "О передаче отдельных бюджетных полномочий финансового органа Администрации МО «Поселок Айхал»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IV-№4-4-4 "О передаче отдельных бюджетных полномочий финансового органа Администрации МО «Поселок Чернышевский»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IV-№4-4-5 "О передаче отдельных бюджетных полномочий финансового органа Администрации МО «Поселок Светлый»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 IV-№4-4-6 "О передаче отдельных бюджетных полномочий финансового органа Администрации МО «Поселок Алмазный»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 IV-№4-4-7 "О передаче отдельных бюджетных полномочий финансового органа Администрации МО «Чуонинский наслег»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 IV-№4-4-8 "О передаче отдельных бюджетных полномочий финансового органа Администрации МО «Ботуобуйинский наслег»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IV-№4-4-9 "О передаче отдельных бюджетных полномочий финансового органа Администрации МО «Садынский национальный эвенкийский наслег»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15.02.2017 III - №22-17 "Об утверждении Положения  о Контрольно-счетной Палате муниципального образования «Мирнинский район» Республики Саха (Якутия) в новой редакции"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</si>
  <si>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Методика расчета объема средств межбюджетных трансфертов, предоставляемых бюджету МО «Мирнинский район» Республики Саха (Якутия) из бюджетов МО поселений Мирнинского района для выполнения отдельных полномочий поселений Мирнинского района, утвержденна решением сессии Мирнинского районного Совета депутатов 27 сентября 2017 III-№26-12, 
Методика расчета объема средств иных межбюджетных трансфертов, предоставляемых бюджету МО «Мирнинский район» РС(Я) из бюджетов МО поселений Мирнинского района, для выполнения отдельных полномочий поселений Мирнинского района по осуществлению соответствующих функций, утвержденна решением сессии МРСД 27 сентября 2017 III-№26-12,
Положение «О денежном вознаграждении лиц, замещающих муниципальные должности, денежном содержании муниципальных служащих органов местного самоуправления МО «Мирнинский район» Республики Саха (Якутия)», утвержденное решением сессии МРСД от 23.04.2014 III-№5-13,
Положение «О денежном содержании работников, замещающих должности, не отнесенные к должностям муниципальной службы органов местного самоуправления МО «Мирнинский район» Республики Саха (Якутия)», утвержденно решением сессии МРСД от 23.04.2014 III-№5-13,
Решение сессии Мирнинского районного Совета депутатов от 19.12.2018 IV-№4-4-1 "О передаче отдельных бюджетных полномочий финансового органа Администрации муниципального образования «Город Мирный»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IV-№4-4-2 "О передаче отдельных бюджетных полномочий финансового органа Администрации МО «Город Удачный»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IV-№4-4-3 "О передаче отдельных бюджетных полномочий финансового органа Администрации МО «Поселок Айхал»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 IV-№4-4-4 "О передаче отдельных бюджетных полномочий финансового органа Администрации МО «Поселок Чернышевский»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IV-№4-4-5 "О передаче отдельных бюджетных полномочий финансового органа Администрации МО «Поселок Светлый»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IV-№4-4-6 "О передаче отдельных бюджетных полномочий финансового органа Администрации МО «Поселок Алмазный»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IV-№4-4-7 "О передаче отдельных бюджетных полномочий финансового органа Администрации МО «Чуонинский наслег»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19.12.2018 IV-№4-4-8 "О передаче отдельных бюджетных полномочий финансового органа Администрации МО «Ботуобуйинский наслег» Мирнинского района Республики Саха (Якутия) финансовому органу Администрации МО«Мирнинский район» Республики Саха (Якутия)", 
Решение сессии Мирнинского районного Совета депутатов от 19.12.2018 IV-№4-4-9 "О передаче отдельных бюджетных полномочий финансового органа Администрации МО «Садынский национальный эвенкийский наслег» Мирнинского района Республики Саха (Якутия) финансовому органу Администрации МО «Мирнинский район» Республики Саха (Якутия)",
Решение сессии Мирнинского районного Совета депутатов от 15.02.2017 III - №22-17 "Об утверждении Положения  о Контрольно-счетной Палате муниципального образования «Мирнинский район» Республики Саха (Якутия) в новой редакции"
</t>
  </si>
  <si>
    <t>Федеральный закон от 06.10.2003 № 131-ФЗ "Об общих принципах организации местного самоуправления в Российской Федерации",
Федеральный закон от 07.02.2011 года N 6-ФЗ «Об общих принципах организации и деятельности контрольно-счетных органов субъектов Российской Федерации и муниципальных образований»</t>
  </si>
  <si>
    <t>Закон Республики Саха (Якутия) от 30.11.2004 года 171-З N 349-III "О местном самоуправлении в Республике Саха (Якутия)"</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</si>
  <si>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Решение сессии Мирнинского районного Совета депутатов от 25.10.07 №37-19 "Устав муниципального образования «Мирнинский район»  Республики Саха (Якутия)",  
Решение сессии Мирнинского районного Совета депутатов от 02.03.2010 II-№11-15 "Положение об Администрации МО «Мирнинский район» Республики Саха (Якутия) в новой редакции",   
Распоряжение от 27.06.2016 №0527 "Об утверждении Положения о компенсации затрат лицам, замещающим муниципальные должности, муниципальным служащим и работникам, змещающим должности, не отнесенные к должностям муниципальной службы Администрации МО "Мирнинский район", по приобретению путевок санаторно-курортных и оздоровительных организаций",
Распоряжение от 30.12.2013 №1048 "О размерах возмещения расходов, связанных со служебными командировками лицам, замещающим муниципальные должности, муниципальным служащим, работникам, замещающим должности, не отнесенные к должностям муниципальной службы Администрации МО "Мирнинский район" РС (Я)",
Решение сессии Мирнинского районного Совета депутатов от 15.02.2017 III - №22-17 "Об утверждении Положения  о Контрольно-счетной Палате муниципального образования «Мирнинский район» Республики Саха (Якутия) в новой редакции"</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</si>
  <si>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Решение сессии районного Совета депутатов от 15 марта 2017 III-№22-17 "Об утверждении Положения "О Контрольно-счетной Палате муниципального образования «Мирнинский район» Республики Саха (Якутия)",
Решение сессии Мирнинского районного Совета депутатов от 16.11.2006 №28 -41-2 "Об утверждении Положения о денежном вознаграждении лиц, замещающих выборные муниципальные должности, денежном содержании муниципальных служащих и о дополнительных доплатах за особые условия муниципальной службы в Администрации МО «Мирнинский район» Республики Саха (Якутия)",      
Решение сессии Мирнинского районного Совета депутатов от 25.10.07 №37-19 "Устав муниципального образования «Мирнинский район»  Республики Саха (Якутия)",  
Решение сессии Мирнинского районного Совета депутатов от 02.03.2010 II-№11-15 "Положение об Администрации МО «Мирнинский район» Республики Саха (Якутия) в новой редакции", 
Решение сессии районного Совета депутатов от 23.04.2014 III- №5-13   «Положение о денежном вознаграждении лиц, замещающих муниципальные должности, денежном содержании муниципальных органов местного самоуправления МО «Мирнинский район» РС (Я)",
Решение сессии районного Совета депутатов от 23.04.2014 III-№5-13 "Об утверждении Положения о денежном вознаграждении лиц, замещающих муниципальные должности, денежном содержании муниципальных служащих органов местного самоуправления МО «Мирнинский район» Республики Саха (Якутия)",
Решение сессии Мирнинского районного Совета депутатов от 15.02.2017 III - №22-17 "Об утверждении Положения  о Контрольно-счетной Палате муниципального образования «Мирнинский район» Республики Саха (Якутия) в новой редакции"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</si>
  <si>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Решение сессии районного Совета депутатов от 15 марта 2017 III-№22-17 "Об утверждении Положения "О Контрольно-счетной Палате муниципального образования «Мирнинский район» Республики Саха (Якутия)",
Решение сессии районного Совета депутатов от 20.12.2007 №39-23 "Об утверждении Положения о порядке предоставления депутатам Мирнинского районного Совета гарантии, компенсации и выплат, связанных с осуществлением ими депутатских полномочий" (с изм.),
Решение сессии Мирнинского районного Совета депутатов от 16.11.2006 №28 -41-2 "Об утверждении Положения о денежном вознаграждении лиц, замещающих выборные муниципальные должности, денежном содержании муниципальных служащих и о дополнительных доплатах за особые условия муниципальной службы в Администрации МО «Мирнинский район» Республики Саха (Якутия)",       
Решение сессии Мирнинского районного Совета депутатов от 25.10.07 №37-19 "Устав муниципального образования «Мирнинский район»  Республики Саха (Якутия)",  
Решение сессии Мирнинского районного Совета депутатов от 02.03.2010 II-№11-15 "Положение об Администрации МО «Мирнинский район» Республики Саха (Якутия) в новой редакции", 
Решение сессии районного Совета депутатов от 23.04.2014 III- №5-13 «Положение о денежном вознаграждении лиц, замещающих муниципальные должности, денежном содержании муниципальных органов местного самоуправления МО «Мирнинский район» РС (Я)",
Решение сессии районного Совета депутатов от 23.04.2014 III-№5-13 "Об утверждении Положения о денежном вознаграждении лиц, замещающих муниципальные должности, денежном содержании муниципальных служащих органов местного самоуправления МО «Мирнинский район» Республики Саха (Якутия)"
</t>
  </si>
  <si>
    <t xml:space="preserve">Федеральный закон от 06.10.2003 № 131-ФЗ "Об общих принципах организации местного самоуправления в Российской Федерации"
Федеральный закон от 08.05.2010 № 83-ФЗ "О внесении изменений в отдельные законодательные акты Российской Федерации в связи с совершенствованием правового положения государственных (муниципальных) учреждений"
Федеральный закон от 03.11.2009 № 174-ФЗ «Об автономных учреждениях»
</t>
  </si>
  <si>
    <t>06.10.2003, не установлен
08.05.2010, не установлен</t>
  </si>
  <si>
    <t xml:space="preserve">Иной НПА субъекта Российской Федерации от 10.01.2011 № 462 "О казенных учреждениях Республики Саха (Якутия)"                                                                     </t>
  </si>
  <si>
    <t>10.01.2011, не установлен</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</si>
  <si>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01.03.2017 №254 "Об утверждении об оплате труда руководителей и специалистов муниципальных учреждений, финансируемых из бюджета МО "МР",
Постановление от 01.12.2015 №1723 "Об утверждении общих требований к определению нормативных затрат на оказание муниципальных услуг, применяемых при расчете объема финансового обеспечения выполнения муниципального задания на оказание муниципальных услуг (выполнение работ) в отношении автономных и бюджетных учреждений МО "Мирнинский район" РС (Я),
Постановление от 12.01.2012 №0482 Об утверждении Положения об оплате труда работников МКУ "Управление сельского хозяйства" МО "Мирнинский район" РС (Я); Постановление от 20.05.2019 №0802 "Об утверждении Положения об условиях оплаты труда работников МКУ "Управление сельского хозяйства" МО "Мирнинский район" РС (Я)",
Распоряжение от 22.10.2009 № 930  "О создании Муниципального автономного учреждения "Центр развития предпринимательства, занятости и туризма",
Устав МАУ «Центр развития предпринимательства, занятости и туризма» Муниципального образования «Мирнинский район» РС (Я),
Распоряжение от 14.11.2011 №938 "О создании МКУ "Коммунально-строительное управление",
Распоряжение от 04.06.2012 №429 "Об утверждении Устава МКУ "Коммунально-строительное управление",
Постановление от 29.10.2014 «О создании муниципального учреждения «Управление по эксплуатации и содержанию административных зданий «Вилюй» МО «Мирнинский район» Республики Саха (Якутия)»,
Постановление от 30.04.2020 №0571 «О внесении изменений в Устав муниципального бюджетного учреждения «Управление по эксплуатации и содержанию административных зданий «Вилюй» муниципального образования «Мирнинский район» Республики Саха (Якутия), 
Постановление от 22.08.2017 №1061 "Об утверждении Устава МКУ "Комитет имущестувенных отношений" Мирнинсского района РС (Я)"</t>
  </si>
  <si>
    <t xml:space="preserve">Федеральный закон от 06.10.2003 № 131-ФЗ "Об общих принципах организации местного самоуправления в Российской Федерации"
Федеральный закон от 12.06.2002 №67-ФЗ "Об основных гарантиях избирательных прав и права на участие в референдуме граждан Российской Федерации"
</t>
  </si>
  <si>
    <t>Закон Республики Саха (Якутия) от 11.10.2006 374-З N 761-III (ред. от 21.11.2019) "О территориальных избирательных комиссиях в Республике Саха (Якутия)" (принят постановлением ГС (Ил Тумэн) РС(Я) от 11.10.2006 З N 762-III)
Закон субъекта Российской Федерации от 11.07.2007 № 476-З N 967-III О выборах депутатов представительного органа муниципального района (городского округа)
Закон субъекта Российской Федерации от 11.07.2007 № 477-З N 969-III О муниципальных выборах в Республике Саха (Якутия)</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</si>
  <si>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Решение сессии Мирнинского районного Совета депутатов от 16.11.2006 № 28 - 38 "О возложении полномочий избирательной комиссии муниципального образования «Мирнинский район» на Мирнинскую территориальную избирательную комиссию", 
Решение сессии Мирнинского районного Совета депутатов от 25.10.07 №37-19 "Устав муниципального образования «Мирнинский район»  Республики Саха (Якутия)",     
Решение сессии Мирнинского районного Совета депутатов от 23.04.2014 III-№5-15   "Положение об избирательной комиссии муниципального образования «Мирнинский район» Республики Саха (Якутия)"</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</si>
  <si>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16.10.2018 №1446 " Об утверждении муниципальной программы МО "МР" РС (Я) «Создание условий для развития средств массовой информации и формирования положительного имиджа МО "Мирнинский район" на 2019-2023 годы"                                                                                                    </t>
  </si>
  <si>
    <t>Федеральный закон от 06.10.2003 № 131-ФЗ "Об общих принципах организации местного самоуправления в Российской Федерации",
Закон РФ от 19.02.1993 №4520-1 "О государственных гарантиях и компенсациях для лиц, работающих и проживающих в районах Крайнего Севера и приравненных к ним местностях"</t>
  </si>
  <si>
    <t>Распоряжение Правительства Республики Саха (Якутия) от 17.12.2021 №1296-р "О выделении бюджетных ассигнований из резервного фонда Правительства РС (Я) на предупреждение и ликвидацию ЧС и последствий стихийных бедствий"</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</si>
  <si>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Решение сессии Мирнинского районного Совета депутатов от 03.03.2005 №14-9 "Об утверждении Положения о гарантиях и компенсациях для лиц, работающих в органах местного самоуправления (муниципальных органах) и муниципальных казенных, бюджетных. автономных учреждениях МО "Мирнинский район" РС (Я), расположенных в районах Крайнего Севера и приравненных к ним местностях, и членов их семей"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</si>
  <si>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Решение сессии от 28.09.2016 III-№19-8  "О внесении изменений и дополнений в Положение "О пенсии за выслугу лет лицам, замещавшим муниципальные должности и должности муниципальной службы МО "Мирнинский район" РС (Я)", 
Распоряжение от 26.04.2012 №312 "Об утверждении Положения о негосударственном пенсионном обеспечении лиц, замещающих муниципальные должности, муниципальных служащих и работников, замещающих должности, не отнесенные к должностям муниципальной службы"                                                                                                                       </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</si>
  <si>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16.04.2018 №0517 "Об утверждении МП "Создание экономической среды развития производственного потенциала, предпринимательства, занятости и туризма в Мирнинском районе РС (Я) на 2018-2022 годы",
Постановление от 27.08.2018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</si>
  <si>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30.08.2018 №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</si>
  <si>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31.08.2018 №1188 "Об утверждении МП "Социальная поддержка населения" на 2019-2023 годы",
Постановление от 07.09.2018 №1233 "Об утверждении МП "Создание условий для оказания медицинской помощи населению и охраны здоровья граждан на 2019-2023 годы",
Постановление от 31.08.2018 №1190 "Об утверждении муниципальной программы "Мирнинский район, доброжелательный к детям" на 2019-2023 годы",
Постановление от 30.08.2018 №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
Постановление от 11.11.2019 №1588 "Об утверждении Положения о порядке оказания адресной материальной помощи ветеранам ВОВ 1941-1945 годов и супругам погибших (умерших) участников ВОВ 1941-1945 годов на проведение ремонта жилых помещений",
Решение сессии Мирнинского районного Совета депутатов от 20.11.2019 IV - №11-6 "О предоставлении льготного проезда на пассажирском автомобильном и авиационном транспорте между поселениями в границах Мирнинского района в рамках муниципальной программы "Социальная поддержка населения" на 2019-2023гг. за счет средств бюджета МО «Мирнинский район» Республики Саха (Якутия) в 2020 году"
</t>
  </si>
  <si>
    <t xml:space="preserve">Указ Главы Республики Саха (Якутия) от 13.12.2019 №897 "О государственной программе Республики Саха (Якутия) "Обеспечение качественным жильем и повышение качества жилищно-коммунальных услуг на 2020-2024 годы"
</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</si>
  <si>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10.10.2018 №1404 "Об утверждении МП "Индивидуальное жилищное строительство в Мирнинском районе" на 2019-2023 годы"</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</si>
  <si>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t>
  </si>
  <si>
    <t>Федеральный закон от 06.10.2003 № 131-ФЗ "Об общих принципах организации местного самоуправления в Российской Федерации",
Федеральный закон от 20.08.2004 №113-ФЗ (ред. от 01.10.2019) "О присяжных заседателях федеральных судов общей юрисдикции в Российской Федерации"</t>
  </si>
  <si>
    <t xml:space="preserve">Закон РС (Я) от 30.11.2021 года 2416-З N 743-VI "О государственном бюджете Республики Саха (Якутия) на 2022 год и плановый период 2023 и 2024 годов"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</si>
  <si>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
       </t>
  </si>
  <si>
    <t xml:space="preserve">Закон Республики Саха (Якутия) от 15.06.2005 246-З № 499-III (в ред.от 30.06.2021)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государственному регулированию цен (тарифов)",
Закон Республики Саха (Якутия) от 26.05.2010 837-З № 567-IV (ред.от 17.02.2021)"О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предусмотренных Кодексом Республики Саха (Якутия) об административных правонарушениях",
Закон Республики Саха (Якутия) от 31.01.2008 552-З №1119-III "Об организации и осуществлении деятельности по опеке и попечительству в Республике Саха (Якутия) и о наделении органов местного самоуправления муниципальных районов и городских округов отдельными государственными полномочиями по осуществлению деятельности по опеке и попечительству", 
Закон Республики Саха (Якутия) от 13.07.2006 369-З № 753-III "О размере и порядке выплаты денежных средств на детей-сирот и детей, оставшихся без попечения родителей и находящихся под опекой (попечительством) и в приемных семьях, и о наделении органов местного самоуправления отдельными государственными полномочиями по осуществлению выплаты денежных средств",
Закон Республики Саха (Якутия) от 26.12.2007 538-З N 1079-III (ред. от 21.02.2012)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исполнению функций комиссий по делам несовершеннолетних и защите их прав" </t>
  </si>
  <si>
    <t>Постановление Правительства Республики Саха (Якутия) от 18.04.2008 №163 "О порядке расходования и учета средств, предоставляемых в виде субвенций из государственного бюджета Республики Саха (Якутия) местным бюджетам на выполнение отдельных государственных полномочий по исполнению функций комиссий по делам несовершеннолетних и защите их прав",
Постановление Правительства Республики Саха (Якутия) от 26.05.2011 №218 (ред. от 28.04.2017) "Об утверждении Порядка расходования и учета субвенций, выделенных из государственного бюджета Республики Саха (Якутия) на осуществление отдельных государственных полномочий по опеке и попечительству"</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</si>
  <si>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Решение сессии районного Совета депутатов от 16.12.2020 IV-19-14 "О внесении изменений в решение сессии районного Совета депутатов от 20.11.2019г. IV-№11-14 "Об исполнении МО «Мирнинский район» Республики Саха (Якутия) переданных отдельных государственных полномочий по государственному регулированию цен (тарифов)",
Решение сессии районного Совета депутатов от 20.11.2019 IV-№11-12 "Об исполнении МО "Мирнинский район" Республики Саха (Якутия) переданных отдельных государственных полномочий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предусмотренных Кодексом Республики Саха (Якутия) об административных правонарушениях",
Решение сессии районного Совета депутатов от 20.11.2019 IV-№11-11 "Об исполнении МО "Мирнинский район" Республики Саха (Якутия) переданных отдельных государственных полномочий по осуществлению деятельности по опеке и попечительству",
Решение сессии районного Совета депутатов от 20.11.2019 IV- №11-10 "Об исполнении МО "Мирнинский район" Республики Саха (Якутия) переданных отдельных государственных полномочий  по  осуществлению функций комиссии по делам несовершеннолетних и защите их прав"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</si>
  <si>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Решение сессии районного Совета депутатов от 16.12.2020 IV-19-14 "О внесении изменений в решение сессии районного Совета депутатов от 20.11.2019г. IV-№11-14 "Об исполнении МО «Мирнинский район» Республики Саха (Якутия) переданных отдельных государственных полномочий по государственному регулированию цен (тарифов)",
Решение сессии районного Совета депутатов от 20.11.2019 IV-№11-12 "Об исполнении МО "Мирнинский район" Республики Саха (Якутия) переданных отдельных государственных полномочий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 предусмотренных Кодексом Республики Саха (Якутия) об административных правонарушениях",
Решение сессии районного Совета депутатов от 20.11.2019 IV-№11-11 "Об исполнении МО "Мирнинский район" Республики Саха (Якутия) переданных отдельных государственных полномочий по осуществлению деятельности по опеке и попечительству",
Решение сессии районного Совета депутатов от 20.11.2019 IV-№11-10 "Об исполнении МО "Мирнинский район" Республики Саха (Якутия) переданных отдельных государственных полномочий  по  осуществлению функций комиссии по делам несовершеннолетних и защите их прав"
</t>
  </si>
  <si>
    <t>Федеральный закон от 06.10.2003 № 131-ФЗ "Об общих принципах организации местного самоуправления в Российской Федерации"
Федеральный закон от 29.12.2006 № 264-ФЗ «О развитии сельского хозяйства»</t>
  </si>
  <si>
    <t>Закон РС (Я) от 30.11.2021 года 2416-З N 743-VI "О государственном бюджете Республики Саха (Якутия) на 2022 год и плановый период 2023 и 2024 годов",  
Закон РС (Я) от 09.12.2022 года 2553-З N 1015-VI "О государственном бюджете Республики Саха (Якутия) на 2023 год и плановый период 2024 и 2025 годов"</t>
  </si>
  <si>
    <t>Указ Главы РС (Я) от 10.12.2019 №873 (ред. от 14.09.2020) "О государственной программе Республики Саха (Якутия) "Развитие сельского хозяйства и регулирование рынков сельскохозяйственной продукции, сырья и продовольствия на 2020 - 2024 годы",
Постановление Правительства РС (Я) от 30.12.2020 №445 (ред. от 31.03.2022) "Об утверждении Порядка предоставления и расходования субвенций из государственного бюджета Республики Саха (Якутия) местным бюджетам на осуществление органами местного самоуправления МР и ГО РС (Я) отдельных государственных полномочий по поддержке сельскохозяйственного производства"
 </t>
  </si>
  <si>
    <t>Указ Главы РС(Я) от 10.12.2019 №873 (ред. от 14.09.2020) "О государственной программе Республики Саха (Якутия) "Развитие сельского хозяйства и регулирование рынков сельскохозяйственной продукции, сырья и продовольствия на 2020 - 2024 годы",
Постановление Правительства РС (Я) от 30.12.2020 №445 (ред. от 31.03.2022) "Об утверждении Порядка предоставления и расходования субвенций из государственного бюджета Республики Саха (Якутия) местным бюджетам на осуществление органами местного самоуправления МР и ГО РС (Я) отдельных государственных полномочий по поддержке сельскохозяйственного производства"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</si>
  <si>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27.08.2018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Постановление от 06.04.2021 №0528 "Об утверждении Порядка предоставления субсидий из бюджета МО "Мирнинский район" сельскохозяйственным товаропроизводителям на поддержку сельскохозяйственного производства за счет субвенций, предоставляемых из государственного бюджета Республики Саха (Якутия),
Решение Мирнинского районного Совета депутатов МО "Мирнинский район" РС (Я) от 20.11.2018 IV-N 3-3 "Об утверждении Положения об исполнении полномочий по созданию условий для развития сельскохозяйственного производства, расширения рынка сельскохозяйственной продукции, сырья и продовольствия на территории муниципального образования "Мирнинский район" Республики Саха (Якутия)"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</si>
  <si>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27.08.2018 №1166 "Об утверждении МП "Создание условий для развития и поддержки сельскохозяйственного производства в поселениях, расширения рынка сельскохозяйственной продукции, сырья и продовольствия в мирнинском районе на 2019-2023 годы",                                                                                                                                                                                                                                                                           
Решение Мирнинского районного Совета депутатов МО "Мирнинский район" РС (Я) от 20.11.2018 IV-N 3-3 "Об утверждении Положения об исполнении полномочий по созданию условий для развития сельскохозяйственного производства, расширения рынка сельскохозяйственной продукции, сырья и продовольствия на территории муниципального образования "Мирнинский район" Республики Саха (Якутия)"
       </t>
  </si>
  <si>
    <t>Федеральный закон от 06.10.2003 № 131-ФЗ "Об общих принципах организации местного самоуправления в Российской Федерации"
Федеральный закон РФ от 24.04.2008 № 48-ФЗ "Об опеке и попечительстве"
Федеральный закон РФ от 21.12.1996 №159-ФЗ "О дополнительных гарантиях по социальной поддержке детей-сирот и детей, оставшихся без попечения родителей"</t>
  </si>
  <si>
    <t xml:space="preserve">Постановление Правительства РФ от 04.04.2019 №397 "О формировании списка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которые подлежат обеспечению жилыми помещениями, исключении детей-сирот и детей, оставшихся без попечения родителей, лиц из числа детей-сирот и детей, оставшихся без попечения родителей, из списка в субъекте Российской Федерации по прежнему месту жительства и включении их в список в субъекте Российской Федерации по новому месту жительства" </t>
  </si>
  <si>
    <t>Закон РС (Я) от 30.11.2021 года 2416-З N 743-VI "О государственном бюджете Республики Саха (Якутия) на 2022 год и плановый период 2023 и 2024 годов",  
Закон РС (Я) от 09.12.2022 года 2553-З N 1015-VI "О государственном бюджете Республики Саха (Якутия) на 2023 год и плановый период 2024 и 2025 годов",
Закон Республики Саха (Якутия) от 15.12.2012 1154-З N 1201-IV (ред. от 24.12.2020) "Об обеспечении жилыми помещениями детей-сирот и детей, оставшихся без попечения родителей"</t>
  </si>
  <si>
    <t>Постановление Правительства РС(Я) от 15.05.2013 №148 (ред. от 17.06.2021) "Об утверждении Порядков по вопросам обеспечения жилыми помещениями детей-сирот и детей, оставшихся без попечения родителей"</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</si>
  <si>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30.08.2018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 (с изм.и доп.)
</t>
  </si>
  <si>
    <t>Закон РС (Я) от 30.11.2021 года 2416-З N 743-VI "О государственном бюджете Республики Саха (Якутия) на 2022 год и плановый период 2023 и 2024 годов",  
Закон РС (Я) от 09.12.2022 года 2553-З N 1015-VI "О государственном бюджете Республики Саха (Якутия) на 2023 год и плановый период 2024 и 2025 годов",
Закон РС (Я) от 31.01.2008 года 552-З N 1119-III "Об организации и осуществлении деятельности по опеке и попечительству в РС (Я) и о наделении органов местного самоуправления муниципальных районов и городских округов РС (Я) отдельными государственными полномочиями по осуществлению деятельности по опеке и попечительству",                                                                                             
Закон Республики Саха (Якутия) от 30.05.2006 года 348-З N 711-111 "О наделении органов местного самоуправления муниципальных районов и городских округов Республики Саха (Якутия) отдельными государственными полномочиями по социальной поддержке детей-сирот и детей, оставшихся без попечения родителей",
Законом Республики Саха (Якутия) от 13.07.2006 369-З  № 753-III (ред.от 18.06.2020) "О размере и порядке выплаты денежных средств на детей-сирот и детей, оставшихся без попечения родителей и находящихся под опекой (попечительством) и в приемных семьях, и о наделении органов местного самоуправления отдельными государственными полномочиями по осуществлению выплаты денежных средств"</t>
  </si>
  <si>
    <t xml:space="preserve">Постановление Правительства Республики Саха (Якутия) от 24.03.2007 года № 102 (ред.от 29.03.2018) "Об утверждении порядков расходования субвенций на финансирование образовательных учреждений для детей-сирот и детей, оставшихся без попечения родителей и субвенции на выплату денежных средств на детей, находящихся под опекой и попечительством, на санаторно-курортное лечение, летний труд и отдых",
Постановление Правительства Республики Саха (Якутия) от 12.04.2007 года №147 "Об утверждении порядка предоставления детям сиротам и детям, оставшимся без попечения родителей, воспитывающихся в муниципальных образовательных учреждениях, семейных детских домах, в семьях опекунов (попечителей), приемных родителей путевок в школьные и студенческие спортивно-оздоровительные лагеря (базы) труда и отдыха и на санаторно-курортное лечение",
Постановление Правительства Республики Саха (Якутия) от 12.04.2007 года № 147 "Об утверждении порядка предоставления детям сиротам и детям, оставшимся без попечения родителей, воспитывающихся в муниципальных образовательных учреждениях, семейных детских домах, в семьях опекунов (попечителей), приемных родителей путевок в школьные и студенческие спортивно-оздоровительные лагеря (базы) труда и отдыха и на санаторно-курортное лечение",
Постановление Правительства Республики Саха (Якутия) от 04.09.2007 года № 374 "Об утверждении Порядков расходования субвенций на бесплатный проезд детей-сирот и детей, оставшихся без попечения родителей, лиц из числа детей-сирот и детей, оставшихся без попечения родителей, обучающихся в муниципальных образовательных организациях, имеющих государственную аккредитацию по основным общеобразовательным программам, предоставления бесплатного проезда детям-сиротам и детям, оставшимся без попечения родителей, лицам из числа детей-сирот и детей, оставшихся без попечения родителей, обучающихся в государственных и муниципальных образовательных организациях, имеющих государственную аккредитацию по основным общеобразовательным программам, за счет средств государственного бюджета Республики Саха (Якутия)"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</si>
  <si>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30.08.2018 №1185 "Об утверждении муниципальной программы МО «Мирнинский район» Республики Саха (Якутия) "Социальные меры реабилитации детей-сирот и детей, оставшихся без попечения родителей, в Мирнинском районе на 2019-2023 годы",
Постановление от 01.02.2012 №0092 "Об утверждении Административного регламента предоставления государственной услуги "Назначение и выплата единовременного, ежемесячного пособия на содержание детей-сирот и детей, оставшихся без попечения родителей, находящихся под опекой (попечительством) и в приемных семьях",
Постановление от 11.03.2019 №0395 "Об утверждении Административного регламента по предоставлению муниципальной услуги "Предоставление детям-сиротам и детям, оставшимся без попечения родителей, в Мирнинском районе путевок в школьные, студенческие, спортивно-оздоровительные лагеря (базы) труда и отдыха, в санаторно-курортные учреждения с оплатой проезда к месту лечения и обратно",
Постановление от 11.03.2019 №0394 "Об утверждении Административного регламента по предоставлению муниципальной услуги "Обеспечение детей-сирот и детей, оставшихся без попечения родителей, обучающихся в образовательных учреждениях, бесплатным проездом на городском, пригородном транспорте (кроме такси), а также бесплатным проездом один раз в год к месту жительства и обратно к месту учебы"
</t>
  </si>
  <si>
    <t>Закон РС (Я) от 02.04.2014 1288-З N 131-V "О наделении органов местного самоуправления муниципальных образований РС (Я) отдельными государственными полномочиями РС (Я) по организации мероприятий при осуществлении деятельности по обращению с животными без владельцев",
Закон РС (Я) от 18.12.2015 1559-З N 675-V "О внесении изменений в Закон РС (Я) "О наделении органов местного самоуправления муниципальных образований Республики Саха (Якутия) отдельными государственными полномочиями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
Закон РС (Я) от 30.11.2021 года 2416-З N 743-VI "О государственном бюджете Республики Саха (Якутия) на 2022 год и плановый период 2023 и 2024 годов",  
Закон РС (Я) от 09.12.2022 года 2553-З N 1015-VI "О государственном бюджете Республики Саха (Якутия) на 2023 год и плановый период 2024 и 2025 годов"</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</si>
  <si>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21.08.2020 №1196 "Об утверждении Порядка предоставления субвенций муниципальным образованиям Мирнинского района на осуществление переданных им полномочий по организации мероприятий при осуществлении деятельности по обращению с животными без владельцев"
</t>
  </si>
  <si>
    <t>Бюджетный Кодекс Российской Федерации</t>
  </si>
  <si>
    <t>абз.8 п.3 ст.184.1</t>
  </si>
  <si>
    <t xml:space="preserve">Решение сессии Мирнинского районного Совета депутатов от 24.06.2015 III-№12-16 "О Порядке предоставления иных межбюджетных трансфертов из бюджета МО "Мирнинский район" Республики Саха (Якутия) бюджетам городских и сельских поселений Мирнинского района Республики Саха (Якутия)" (с изм.и доп.),
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29.10.2019 №1539 "Об утверждении методики распределения иных межбюджетных трансфертов из бюджета МО "Мирнинский район" РС (Я) поселениям Мирнинского района РС (Я)"                </t>
  </si>
  <si>
    <t>ЗАКОН РЕСПУБЛИКИ САХА (ЯКУТИЯ) от 24 июня 2013 года 1222-З N 1335-IV О культуре (с изменениями на 21 октября 2021 года) (в ред. Законов Республики Саха (Якутия) от 06.12.2013 1257-З N 69-V, от 05.02.2014 1272-З N 99-V, от 30.04.2014 1310-З N 177-V, от 09.10.2014 1352-З N 259-V, от 15.12.2014 1395-З N 345-V, от 27.05.2015 1450-З N 455-V, от 15.06.2016 1696-З N 945-V, от 20.12.2017 1937-З N 1433-V, от 26.04.2018 1985-З N 1529-V, от 27.02.2020 2218-З N 347-VI, от 21.10.2021 2408-З N 727-VI)</t>
  </si>
  <si>
    <t>24.06.2013, не установлен</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</si>
  <si>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Муниципальная программа МО "Мирнинский район" РС (Я) "Развитие и гармонизация межнациональных и межконфессиональных отношений" на 2019-2023 годы.                                                                                                                                                      
</t>
  </si>
  <si>
    <t>Указ президента Российской Федерации от 07.05.2012г.№597 "О мероприятих по реализации госцдарственной социальной политики"</t>
  </si>
  <si>
    <t>07.05.2012, не установлен</t>
  </si>
  <si>
    <t>Закон субъекта Российской Федерации от 21.07.1994 № З N 27-I "О библиотечном деле"</t>
  </si>
  <si>
    <t>Указ Главы Республики Саха (Якутия) от 29.12.2018 № 310 "О Концепции совершенствования системы оплаты труда в учреждениях бюджетной сферы Республики Саха (Якутия) на 2019 – 2024 годы";                      
Постановление Правительства Республики Саха (Якутия) от 03.02.2022 № 58 "О мерах по реализации Указа Главы Республики Саха (Якутия) от 29 декабря 2018 г. № 310 "О Концепции совершенствования системы оплаты труда в учреждениях бюджетной сферы Республики Саха (Якутия) на 2019-2024 годы" в 2022 году";                                    
Постановление Правительства Республики Саха (Якутия) от 22.03.2022 № 155 "О повышении заработной платы работников учреждений бюджетного сектора экономики в Республике Саха (Якутия)".</t>
  </si>
  <si>
    <t>21.07.1994, не установлен</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</si>
  <si>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Муниципальная программа МО "Мирнинский район" РС (Я) "Развитие библиотечного дела" на 2019-2023 годы.                                                                                                                                                     
</t>
  </si>
  <si>
    <t>Закон субъекта Российской Федерации от 24.06.2013 № 1222-З N 1335-IV "О культуре" 
Закон Республики Саха (Якутия) от 20.12.2017 года 1925-З №1429-V "О государственном бюджете Республики Саха (Якутия) на 2018 год и плановый 2019 и 2020 годов"</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</si>
  <si>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Муниципальная программа МО "Мирнинский район" РС (Я) "Развитие культуры и архивного дела" на 2019-2023 годы.                                                                                                                                                                                                                                                                                                            
</t>
  </si>
  <si>
    <t xml:space="preserve"> Закон Республики Саха (Якутия) от 21 июля 1994 г. З N 27-I "О библиотечном деле"</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</si>
  <si>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Муниципальная программа МО "Мирнинский район" РС (Я) "Развитие библиотечного дела" на 2019-2023 годы.                                                                                                                                                      
</t>
  </si>
  <si>
    <t>Закон субъекта Российской Федерации от 20.06.1996 № З N 119-I "О Музейном фонде и музеях Республики Саха (Якутия)"</t>
  </si>
  <si>
    <t>20.06.1996, не установлен</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</si>
  <si>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Муниципальная программа МО "Мирнинский район" РС (Я) "Развитие музейного дела" на 2019-2023 годы.                                                                                                                                                      
</t>
  </si>
  <si>
    <t>Закон Республики Саха (Якутия) от 7 декабря 2020 г.№ 1551 «О государственном бюджете Республики Саха (Якутия) на 2021 год и на плановый период 2022 и 2023 годов»;
Закон Республики Саха (Якутия) от 30.11.2021 2416-З № 743-VI "О государственном бюджете Республики Саха (Якутия) на 2022 год и на плановый период 2023 и 2024 годов"</t>
  </si>
  <si>
    <t xml:space="preserve">Указ Главы РС(Я) от 13 декабря 2021 года №2188 О Законе Республики Саха (Якутия) "О государственном бюджете Республики Саха (Якутия) на 2022 год и плановые периоды 2023 и 2024 годов"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</si>
  <si>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Муниципальная программа МО "Мирнинский район" РС (Я) "Развитие культуры и архивного дела" на 2019-2023 годы.                                                                                                                                                      
</t>
  </si>
  <si>
    <t xml:space="preserve">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Муниципальная программа "Социальная поддержка населения" на 2019-2023 годы, утверждено постановлением Администрации района от 31.08.2018г. №1188 (с изменениями и дополнениями).                                                                                                                                                      
</t>
  </si>
  <si>
    <t>Постановление Правительства РФ от 18.09.2020 №1492</t>
  </si>
  <si>
    <t>18.09.2020г., бессрочно</t>
  </si>
  <si>
    <t>01.01.2019, до 2023 года</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</si>
  <si>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Постановлеие от 18.12.2018г. №1819 "Доступность дошкольного  образования" на 2019-2023 годы (с изменениями и дополнениями)</t>
  </si>
  <si>
    <t xml:space="preserve">273-ФЗ от 29.12.2012г. "Об образовании в Российской Федерации"
Федеральный закон от 06.10.2003 № 131-ФЗ "Об общих принципах организации местного самоуправления в Российской Федерации" </t>
  </si>
  <si>
    <t>29.12.2012г., не установлен</t>
  </si>
  <si>
    <t>Закон Республики Саха (Якутия)от 15.12.2014 № 1401-З N 359-V "Об образовании в Республике Саха (Якутия)"</t>
  </si>
  <si>
    <t>01.01.2019г., не установлен, 2014-12-15, не установлен</t>
  </si>
  <si>
    <t>Федеральный закон от 06.10.2003 № 131-ФЗ "Об общих принципах организации местного самоуправления в Российской Федерации",
Федеральный закон от 29.12.2012 № 273-ФЗ "Об образовании в Российской Федерации"</t>
  </si>
  <si>
    <t>Ппостановление Правительства Российской Федерации от 26.12.2017 г.  № 1642 "Об утверждении государственной программы Российской Федерации "Развитие образования" на период 2018-2025 годы"</t>
  </si>
  <si>
    <t>Закон Республики Саха (Якутия) от 12.12.2019г. 2199-З №309-VI "О государственном бюджете Республики Саха (Якутия) на 2020 год и плановый период 2021 и 2022 годов"</t>
  </si>
  <si>
    <t>Постановление Правительства РС(Я) от 24.10.2019 N 322 (ред. от 30.12.2020) "Об утверждении Инвестиционной программы Республики Саха (Якутия) на 2020 год и на плановый период 2021 и 2022 годов"</t>
  </si>
  <si>
    <t xml:space="preserve">273-ФЗ от 29.12.2012г. "Об образовании в Российской Федерации", план мероприятий по реализации ключевых положений Послания Президента Российской Федерации В.В. Путина Федеральному Собранию Российской Федерации от 15 января 2020 года, федеральный закон от 1 марта 2020 г. № 47-ФЗ </t>
  </si>
  <si>
    <t>29.12.2012г., не установлен, 15.01.2020г., не устанвлен</t>
  </si>
  <si>
    <t>Закон Республики Саха (Якутия) от 19.12.2018г. 2078-3№47-IV "О государственном бюджете Ресрублики Саха (Якутия) на 2019 год и плановые периоды 2021-2022гг.", Закон Республики Саха (Якутия)от 15.12.2014 № 1401-З N 359-V "Об образовании в Республике Саха (Якутия)"</t>
  </si>
  <si>
    <t>Указом Главы РС(Я) от 07.10.2020 г. № 1462 "Порядок предоставления и распределения субсидий из государственного бюджета Республики Саха (Якутия) местным бюджетам в целях софинансирования расходных обязательств муниципальных районов, возникающих при реализации государственных программ муниципальных районов Республики Саха (Якутия), предусматривающих мероприятия по организации бесплатного горячего питания обучающихся, получающих начальное общее образование в муниципальных образовательных организациях"</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</si>
  <si>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МО "МР" от 01.11.2018г. №1559 "Об утверждении муниципальной программы "Развитие системы общего образования" на 2019-2023гг (с изм. и доп.),                     
Постановление Главы района от 24.04.2019г. №0669 "Положение об оплате труда работников муниципальных образовательных учреждений МО "Мирнинский район" РС(Я)"</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</si>
  <si>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01.11.2018 № 1559 Об утверждении муниципальной программы "Развитие системы общего образования на 2019-2023 годы" (с изм. и доп.),  
Постановление Главы района от 24.04.2019г. №0669 "Положение об оплате труда работников муниципальных образовательных учреждений МО "Мирнинский район" РС(Я)"</t>
  </si>
  <si>
    <t>Федеральный закон от 06.10.2003 № 131-ФЗ "Об общих принципах организации местного самоуправления в Российской Федерации" 
Федеральный закон от 29.12.2012 № 273-ФЗ "Об образовании в Российской Федерации"</t>
  </si>
  <si>
    <t>2012-12-29, не установлен</t>
  </si>
  <si>
    <t>Приказ Министерства образования и науки РФ от 13 июля 2017 г. № 656 “Об утверждении примерных положений об организациях отдыха детей и их оздоровления”</t>
  </si>
  <si>
    <t>13.06.2017, не установлен</t>
  </si>
  <si>
    <t>2014-12-15, не установлен 2007-06-19, не установлен</t>
  </si>
  <si>
    <t>Указ Главы Республики Саха (Якутия) от 16.12.2019г. №900 "О государственной программе Республики Саха (Якутия) "Развитие образования Республики Саха (Якутия) на 2020-2024 годы и на плановый период до 2026 года"</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</si>
  <si>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Главы района  от 29.10.2018 № 1529 "Об утверждении муниципальной программы "Доступное дополнительное образование»  на 2019-2023 годы (с изм. и доп.),  
Постановление Главы района от 13.03.2018г. №0308 "Об утверждении Положения о лагерях с дневным пребыванием детей, организованных образовательными организациями Мирнинского района, осуществляющими организацию отдыха и оздоровления обучающихся в каникулярное время"</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</si>
  <si>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МО "МР" от 01.10.2018г. №1331 "Об утверждении муниципальной программы "Развитие физической культуры и спорта в Мирнинском районе" на 2019-2023 годы</t>
  </si>
  <si>
    <t xml:space="preserve">Постановление правительства РФ от 10.10.2013г. №903 "О федеральной целевой программе "Развитие единой государственной системы регистрации прав и кадастрового учета недвижимости (2014 - 2020 годы)"
</t>
  </si>
  <si>
    <t xml:space="preserve">Закон РС (Я) от 12.12.2019 года 2199-З N 309-VI "О государственном бюджете Республики Саха (Якутия) на 2020 год и плановый период 2021 и 2022 годов"
</t>
  </si>
  <si>
    <t xml:space="preserve">Указ Главы РС (Я) от 13.12.2019г.  №890 "О государственной программе Республики Саха (Якутия) "Управление собственностью на 2020 - 2024 годы"
</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</si>
  <si>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10.10.2018 № 1401 Об утверждении МП "Управления муниципальной собственностью на 2019-2023 годы"</t>
  </si>
  <si>
    <t xml:space="preserve"> Соглашение о передаче финансовых средств  в виде иных межбюджетных трансфертов из бюджета муниципального образования "Город Мирный" в бюджет муниципального образования "Мирнинский район"  для софинансирования направления "Обеспечение жильем молодых семей в рамках муниципальной целевой программы МО "Город Мирный" "Обеспечение гарждан доступным и комфортным жильем" на 2018-2022 годы" от 07.04.2021 № 141/21; Соглашение о совместной реализации в 2021 году  муниципальной программы "Обеспечение жильем молодых семей", реализуемой за счет федерального, республиканского, местныных бюджетов от 12.04.2020№146/21 (п. Алмазный); Соглашение о совместной реализации в 2021 году  муниципальной программы "Обеспечение жильем молодых семей", реализуемой за счет федерального, республиканского, местныных бюджетов от 15.04.2021 №154/21 (п. Светлый); Решение сессии МРСД "О бюджете муниципального образования «Мирнинский район» Республики Саха (Якутия) на 2021 год и на плановый период 2022 и 2023 годов" IV - №19-11 от 16.12.2020 г. Решение сессии МРСД "О бюджете муниципального образования «Мирнинский район» Республики Саха (Якутия) на 2022 год и на плановый период 2023 и 2024 годов" 15 декабря 2021г. IV - № 29-4; Соглашение о совместной реализации в 2022 году  муниципальной программы "Обеспечение жильем молодых семей", реализуемых за счет федеральных,  республиканских, местных бюджетов от 04.08.2022 № 410/20; от 04.08.2022 № 409/22; от29.08.2022 №435/22; лашение о передаче финансовых средств  в виде иных межбюджетных трансфертов из бюджета муниципального образования "Город Мирный" в бюджет муниципального образования "Мирнинский район"  для софинансирования направления "Обеспечение жильем молодых семей в рамках муниципальной целевой программы МО "Город Мирный" "Обеспечение гарждан доступным и комфортным жильем" на 2018-2022 годы" от 02.02.2022 № 64/22;  Решение сессии районного Совета депутатов от 21.12.2022 IV - № 40-2 «О бюджете муниципального образования «Мирнинский район» Республики Саха (Якутия) на 2023 год и на плановый период 2024 и 2025 годов»</t>
  </si>
  <si>
    <t>Постановление Правительства РФ от 26 декабря 2017 г. N 1642;</t>
  </si>
  <si>
    <t>26.12.2017г., бессрочно</t>
  </si>
  <si>
    <t>Постановление Правительства РС(Я) от 18 июля 2022 г. N 474</t>
  </si>
  <si>
    <t>с 01.01.2023, бессрочно</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</si>
  <si>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Постановлеие от 01.11.2018г. №1559 "Развитие системы общего образования" на 2019-2023 годы (с изменениями и дополнениями), постановление от 31.08.2018г. №1188 "Об утверждении МП "Социальная поддержка населения" на 2019-2023 годы (с изменениями и дополнениями)</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</si>
  <si>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от 30.08.2018г. №1190 "Об утверждении муниципальной программы "Мирнинский район, доброжелательный к детям"" на 2019-2023гг.</t>
  </si>
  <si>
    <t>Федеральный закон от 06.10.2003 № 131-ФЗ "Об общих принципах организации местного самоуправления в Российской Федерации"
273-ФЗ от 29.12.2012г. "Об образовании в Российской Федерации"</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</si>
  <si>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МО "МР" от 01.11.2018г. №1559 "Об утверждении муниципальной программы "Развитие системы общего образования" на 2019-2023гг (с изм. и доп.)</t>
  </si>
  <si>
    <t>Федеральный закон от 06.10.2003 № 131-ФЗ "Об общих принципах организации местного самоуправления в Российской Федерации"Федеральный закон от 29.12.2012 № 273-ФЗ "Об образовании в Российской Федерации"</t>
  </si>
  <si>
    <t xml:space="preserve">2003-10-06, не установлен,  </t>
  </si>
  <si>
    <t xml:space="preserve">1) Постановление Правительства РС(Я) от 29.10.2009г. №448 "Об утверждении положения о выплате компенсации за содержание ребенка в образовательных организациях, реализующих основную общеобразовательную программу дошкольного образования"2) Приказ Министерства образования и науки РС (Я)  30.01.2019 №01-10/105  " Об утверждении среднего размера родительской платы за присмотр и уход за детьми в государственных и иуниципальных образовательных организациях, реализующих образовательную программу дошкольного образования на 2019 год. 3) Постановление  Правительства РС (Я)   от 29.01.2019 №9 "О внесении  изменений  в Постановление Правительства  РС (Я)  от 29.10.2009 №448 "Об утверждении положения о выплате компенсации за содержание ребенка в образовательных организациях, реализующих основную общеобразовательную программу дошкольного образования" 2) Постановление Правительства РС(Я) от 24.03.2007г. №102 "Об утверждении порядка расходования субвенции на финансирование образовательных учреждений для детей-сирот и детей, оставшихся без попечения родителей, и субвенции на выплату денежных средств на детей, находящихся под опекой и попечительством, на санаторно-курортное лечение, летний труд и отдых"
</t>
  </si>
  <si>
    <t xml:space="preserve">в целом
в целом
</t>
  </si>
  <si>
    <t>01.01.2016, не установлен
24.03.2007, не установлен
10.02.20019</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</si>
  <si>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Главы района  от 14.11.2018 № 1626 " Об утверждении муниципальной программы ) «Доступность  дошкольного образования" на 2019-2023 годы (с изм. и доп.)</t>
  </si>
  <si>
    <t>Постановление Правительства Российской Федерации от 26 декабря 2017 г. N 1642 «Об утверждении государственной программы Российской Федерации «Развитие образования» на период 2018-2025 годы</t>
  </si>
  <si>
    <t>01.01.2018г., не установлен</t>
  </si>
  <si>
    <t>Постановление Правительства Республики Саха (Якутия) от 12.05.2016г. №153 "Об утверждении нормативов финансирования и методики расчета объема субвенций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указом Главы Республики Саха (Якутия) от 15.12.2017 года №2282 "осударственная программа Республики Саха (Якутия) «Развитие образования Республики Саха (Якутия) на 2016-2022 годы и на плановый период до 2026 года»</t>
  </si>
  <si>
    <t>12.05.2016г., не установлен</t>
  </si>
  <si>
    <t>01.01.2019г., не установлен, 24.04.2019г., не установлен</t>
  </si>
  <si>
    <t>Решение сессии Мирнинского районного Совета депутатов от 15.12.2021 IV-№29-4 "О бюджете муниципального образования "Мирнинский район" Республики Саха (Якутия) на 2022 год и на плановый период 2023 и 2024 годов"(с изм.и доп.), 
Решение сессии Мирнинского районного Совета депутатов от 21.12.2022 IV-№40-2 "О бюджете муниципального образования "Мирнинский район" Республики Саха (Якутия) на 2023 год и на плановый период 2024 и 2025 годов"(с изм. и доп.),
Постановление МО "МР" от 01.11.2018г. №1559 "Об утверждении муниципальной программы "Развитие системы общего образования" на 2019-2023гг (с изм. и доп.), 
Постановление Главы района от 20.12.2018 № 1861 "Порядок предоставления и расходования субвенции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Постановление Главы от 24.04.2019 № 0669 "Положение об оплате труда работников муниципальных образовательных учреждений МО "Мирнинский район" РС(Я)"</t>
  </si>
  <si>
    <t xml:space="preserve">
 в целом</t>
  </si>
  <si>
    <t xml:space="preserve">
29.12.2012г., не установлен</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</si>
</sst>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0"/>
      <color rgb="FF000000"/>
      <name val="Times New Roman"/>
    </font>
    <font>
      <sz val="11"/>
      <name val="Calibri"/>
      <family val="2"/>
      <scheme val="minor"/>
    </font>
    <font>
      <sz val="8"/>
      <color rgb="FF000000"/>
      <name val="Times New Roman"/>
      <family val="1"/>
      <charset val="204"/>
    </font>
    <font>
      <sz val="8"/>
      <name val="Times New Roman"/>
      <family val="1"/>
      <charset val="204"/>
    </font>
    <font>
      <b/>
      <sz val="10"/>
      <name val="Times New Roman"/>
      <family val="1"/>
      <charset val="204"/>
    </font>
    <font>
      <sz val="10"/>
      <name val="Times New Roman"/>
      <family val="1"/>
      <charset val="204"/>
    </font>
    <font>
      <b/>
      <sz val="8"/>
      <name val="Times New Roman"/>
      <family val="1"/>
      <charset val="204"/>
    </font>
    <font>
      <b/>
      <sz val="12"/>
      <name val="Times New Roman"/>
      <family val="1"/>
      <charset val="204"/>
    </font>
  </fonts>
  <fills count="2">
    <fill>
      <patternFill patternType="none"/>
    </fill>
    <fill>
      <patternFill patternType="gray125"/>
    </fill>
  </fills>
  <borders count="3">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top" wrapText="1"/>
    </xf>
    <xf numFmtId="0" fontId="1" fillId="0" borderId="0"/>
  </cellStyleXfs>
  <cellXfs count="35">
    <xf numFmtId="0" fontId="0" fillId="0" borderId="0" xfId="0" applyFont="1" applyFill="1" applyAlignment="1">
      <alignment vertical="top" wrapText="1"/>
    </xf>
    <xf numFmtId="4" fontId="3" fillId="0" borderId="2" xfId="0" applyNumberFormat="1" applyFont="1" applyFill="1" applyBorder="1" applyAlignment="1">
      <alignment horizontal="right" vertical="top" wrapTex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top" wrapText="1"/>
    </xf>
    <xf numFmtId="4" fontId="6" fillId="0" borderId="2" xfId="0" applyNumberFormat="1" applyFont="1" applyFill="1" applyBorder="1" applyAlignment="1">
      <alignment horizontal="right" vertical="top" wrapText="1"/>
    </xf>
    <xf numFmtId="4" fontId="5" fillId="0" borderId="0" xfId="0" applyNumberFormat="1" applyFont="1" applyFill="1" applyAlignment="1">
      <alignment vertical="top" wrapText="1"/>
    </xf>
    <xf numFmtId="0" fontId="5" fillId="0" borderId="0" xfId="0"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right" vertical="top" wrapText="1"/>
    </xf>
    <xf numFmtId="4" fontId="5" fillId="0" borderId="0" xfId="0" applyNumberFormat="1" applyFont="1" applyFill="1" applyAlignment="1">
      <alignment horizontal="right" vertical="top" wrapText="1"/>
    </xf>
    <xf numFmtId="49" fontId="5" fillId="0" borderId="0" xfId="0" applyNumberFormat="1" applyFont="1" applyFill="1" applyAlignment="1">
      <alignmen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vertical="center" wrapText="1"/>
    </xf>
    <xf numFmtId="0" fontId="7" fillId="0" borderId="1" xfId="0" applyFont="1" applyFill="1" applyBorder="1" applyAlignment="1">
      <alignment horizontal="center" vertical="top" wrapText="1"/>
    </xf>
    <xf numFmtId="0" fontId="7" fillId="0" borderId="0" xfId="0" applyFont="1" applyFill="1" applyBorder="1" applyAlignment="1">
      <alignment horizontal="center" vertical="top" wrapText="1"/>
    </xf>
    <xf numFmtId="0" fontId="5"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vertical="top" wrapText="1"/>
    </xf>
    <xf numFmtId="0" fontId="5" fillId="0" borderId="2" xfId="0" applyFont="1" applyFill="1" applyBorder="1" applyAlignment="1">
      <alignment horizontal="center" vertical="center" wrapText="1"/>
    </xf>
    <xf numFmtId="0" fontId="6" fillId="0" borderId="2" xfId="0" applyFont="1" applyFill="1" applyBorder="1" applyAlignment="1">
      <alignment vertical="top" wrapText="1"/>
    </xf>
    <xf numFmtId="0" fontId="6" fillId="0" borderId="2" xfId="0" applyFont="1" applyFill="1" applyBorder="1" applyAlignment="1">
      <alignment horizontal="center" vertical="top" wrapText="1"/>
    </xf>
    <xf numFmtId="4" fontId="5" fillId="0" borderId="2" xfId="0" applyNumberFormat="1" applyFont="1" applyFill="1" applyBorder="1" applyAlignment="1">
      <alignment vertical="top" wrapText="1"/>
    </xf>
    <xf numFmtId="49" fontId="3" fillId="0" borderId="2" xfId="0" applyNumberFormat="1" applyFont="1" applyFill="1" applyBorder="1" applyAlignment="1">
      <alignment horizontal="center" vertical="top" wrapText="1"/>
    </xf>
    <xf numFmtId="0" fontId="2" fillId="0" borderId="2" xfId="0" applyFont="1" applyFill="1" applyBorder="1" applyAlignment="1">
      <alignment vertical="top" wrapText="1"/>
    </xf>
    <xf numFmtId="0" fontId="4" fillId="0" borderId="0" xfId="0" applyFont="1" applyFill="1" applyAlignment="1">
      <alignment horizontal="left" vertical="center" wrapText="1"/>
    </xf>
    <xf numFmtId="0" fontId="3"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4" fontId="5" fillId="0" borderId="0" xfId="0" applyNumberFormat="1" applyFont="1" applyFill="1" applyAlignment="1">
      <alignment horizontal="center" vertical="top" wrapText="1"/>
    </xf>
    <xf numFmtId="0" fontId="6" fillId="0" borderId="2" xfId="0" applyFont="1" applyFill="1" applyBorder="1" applyAlignment="1">
      <alignmen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3"/>
  <sheetViews>
    <sheetView tabSelected="1" topLeftCell="A100" zoomScaleNormal="100" workbookViewId="0">
      <selection activeCell="D118" sqref="D118"/>
    </sheetView>
  </sheetViews>
  <sheetFormatPr defaultRowHeight="12.75" x14ac:dyDescent="0.2"/>
  <cols>
    <col min="1" max="1" width="9.6640625" style="10" customWidth="1"/>
    <col min="2" max="2" width="49" style="10" customWidth="1"/>
    <col min="3" max="3" width="9.5" style="10" customWidth="1"/>
    <col min="4" max="4" width="52" style="10" customWidth="1"/>
    <col min="5" max="6" width="12.1640625" style="10" customWidth="1"/>
    <col min="7" max="7" width="43.1640625" style="10" customWidth="1"/>
    <col min="8" max="8" width="12.1640625" style="10" customWidth="1"/>
    <col min="9" max="9" width="12.33203125" style="10" customWidth="1"/>
    <col min="10" max="10" width="11.83203125" style="10" customWidth="1"/>
    <col min="11" max="11" width="59.6640625" style="10" customWidth="1"/>
    <col min="12" max="13" width="12.1640625" style="10" customWidth="1"/>
    <col min="14" max="14" width="43" style="10" customWidth="1"/>
    <col min="15" max="17" width="12.1640625" style="10" customWidth="1"/>
    <col min="18" max="18" width="18.1640625" style="10" customWidth="1"/>
    <col min="19" max="20" width="12.1640625" style="10" customWidth="1"/>
    <col min="21" max="21" width="18.5" style="10" customWidth="1"/>
    <col min="22" max="22" width="12.1640625" style="10" customWidth="1"/>
    <col min="23" max="23" width="11.83203125" style="10" customWidth="1"/>
    <col min="24" max="24" width="75.1640625" style="10" customWidth="1"/>
    <col min="25" max="26" width="12.1640625" style="10" customWidth="1"/>
    <col min="27" max="27" width="76.5" style="10" customWidth="1"/>
    <col min="28" max="28" width="12.1640625" style="10" customWidth="1"/>
    <col min="29" max="29" width="11.6640625" style="10" customWidth="1"/>
    <col min="30" max="30" width="137.33203125" style="10" customWidth="1"/>
    <col min="31" max="32" width="11.6640625" style="10" customWidth="1"/>
    <col min="33" max="33" width="10" style="10" customWidth="1"/>
    <col min="34" max="34" width="12.1640625" style="10" customWidth="1"/>
    <col min="35" max="35" width="17" style="10" customWidth="1"/>
    <col min="36" max="36" width="18.33203125" style="10" customWidth="1"/>
    <col min="37" max="48" width="12.1640625" style="10" customWidth="1"/>
    <col min="49" max="49" width="17" style="10" customWidth="1"/>
    <col min="50" max="64" width="12.1640625" style="10" customWidth="1"/>
    <col min="65" max="16384" width="9.33203125" style="10"/>
  </cols>
  <sheetData>
    <row r="1" spans="1:64" ht="26.25" customHeight="1" x14ac:dyDescent="0.2">
      <c r="A1" s="14" t="s">
        <v>0</v>
      </c>
      <c r="B1" s="33" t="s">
        <v>424</v>
      </c>
      <c r="C1" s="33"/>
      <c r="D1" s="33"/>
      <c r="E1" s="33"/>
      <c r="F1" s="33"/>
      <c r="G1" s="3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row>
    <row r="2" spans="1:64" ht="21" customHeight="1" x14ac:dyDescent="0.2">
      <c r="A2" s="15" t="s">
        <v>0</v>
      </c>
      <c r="B2" s="34" t="s">
        <v>425</v>
      </c>
      <c r="C2" s="34"/>
      <c r="D2" s="34"/>
      <c r="E2" s="34"/>
      <c r="F2" s="34"/>
      <c r="G2" s="34"/>
      <c r="H2" s="3"/>
      <c r="I2" s="3"/>
      <c r="J2" s="3"/>
      <c r="K2" s="3"/>
      <c r="L2" s="3"/>
      <c r="M2" s="3"/>
      <c r="N2" s="3"/>
      <c r="O2" s="3"/>
      <c r="P2" s="3"/>
      <c r="Q2" s="3"/>
      <c r="R2" s="3"/>
      <c r="S2" s="3"/>
      <c r="T2" s="3"/>
      <c r="U2" s="3"/>
      <c r="V2" s="3"/>
      <c r="W2" s="3"/>
      <c r="X2" s="3"/>
      <c r="Y2" s="3"/>
      <c r="Z2" s="3"/>
      <c r="AA2" s="3"/>
      <c r="AB2" s="3"/>
      <c r="AC2" s="3"/>
      <c r="AD2" s="3"/>
      <c r="AE2" s="3"/>
      <c r="AF2" s="3"/>
      <c r="AG2" s="16"/>
      <c r="AH2" s="16"/>
      <c r="AI2" s="16"/>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ht="14.25" customHeight="1" x14ac:dyDescent="0.2">
      <c r="A3" s="4" t="s">
        <v>0</v>
      </c>
      <c r="B3" s="28" t="s">
        <v>426</v>
      </c>
      <c r="C3" s="28"/>
      <c r="D3" s="28"/>
      <c r="E3" s="28"/>
      <c r="F3" s="28"/>
      <c r="G3" s="28"/>
      <c r="H3" s="28"/>
      <c r="I3" s="28"/>
      <c r="J3" s="28"/>
      <c r="K3" s="28"/>
      <c r="L3" s="28"/>
      <c r="M3" s="28"/>
      <c r="N3" s="28"/>
      <c r="O3" s="28"/>
      <c r="P3" s="28"/>
      <c r="Q3" s="28"/>
      <c r="R3" s="28"/>
      <c r="S3" s="28"/>
      <c r="T3" s="28"/>
      <c r="U3" s="28"/>
      <c r="V3" s="28"/>
      <c r="W3" s="28"/>
      <c r="X3" s="17" t="s">
        <v>0</v>
      </c>
      <c r="Y3" s="17" t="s">
        <v>0</v>
      </c>
      <c r="Z3" s="17" t="s">
        <v>0</v>
      </c>
      <c r="AA3" s="17" t="s">
        <v>0</v>
      </c>
      <c r="AB3" s="17" t="s">
        <v>0</v>
      </c>
      <c r="AC3" s="17" t="s">
        <v>0</v>
      </c>
      <c r="AD3" s="17" t="s">
        <v>0</v>
      </c>
      <c r="AE3" s="17" t="s">
        <v>0</v>
      </c>
      <c r="AF3" s="17" t="s">
        <v>0</v>
      </c>
      <c r="AG3" s="18" t="s">
        <v>0</v>
      </c>
      <c r="AH3" s="18" t="s">
        <v>0</v>
      </c>
      <c r="AI3" s="19"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row>
    <row r="4" spans="1:64" ht="21" customHeight="1" x14ac:dyDescent="0.2">
      <c r="A4" s="29" t="s">
        <v>0</v>
      </c>
      <c r="B4" s="29" t="s">
        <v>1</v>
      </c>
      <c r="C4" s="29" t="s">
        <v>2</v>
      </c>
      <c r="D4" s="29" t="s">
        <v>3</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t="s">
        <v>4</v>
      </c>
      <c r="AH4" s="29" t="s">
        <v>5</v>
      </c>
      <c r="AI4" s="29" t="s">
        <v>6</v>
      </c>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row>
    <row r="5" spans="1:64" ht="17.25" customHeight="1" x14ac:dyDescent="0.2">
      <c r="A5" s="30" t="s">
        <v>0</v>
      </c>
      <c r="B5" s="30" t="s">
        <v>0</v>
      </c>
      <c r="C5" s="30" t="s">
        <v>0</v>
      </c>
      <c r="D5" s="29" t="s">
        <v>7</v>
      </c>
      <c r="E5" s="29"/>
      <c r="F5" s="29"/>
      <c r="G5" s="29"/>
      <c r="H5" s="29"/>
      <c r="I5" s="29"/>
      <c r="J5" s="29"/>
      <c r="K5" s="29"/>
      <c r="L5" s="29"/>
      <c r="M5" s="29"/>
      <c r="N5" s="29"/>
      <c r="O5" s="29"/>
      <c r="P5" s="29"/>
      <c r="Q5" s="29"/>
      <c r="R5" s="29"/>
      <c r="S5" s="29"/>
      <c r="T5" s="29"/>
      <c r="U5" s="29"/>
      <c r="V5" s="29"/>
      <c r="W5" s="29"/>
      <c r="X5" s="29" t="s">
        <v>8</v>
      </c>
      <c r="Y5" s="29"/>
      <c r="Z5" s="29"/>
      <c r="AA5" s="29"/>
      <c r="AB5" s="29"/>
      <c r="AC5" s="29"/>
      <c r="AD5" s="29" t="s">
        <v>9</v>
      </c>
      <c r="AE5" s="29"/>
      <c r="AF5" s="29"/>
      <c r="AG5" s="29" t="s">
        <v>0</v>
      </c>
      <c r="AH5" s="29" t="s">
        <v>0</v>
      </c>
      <c r="AI5" s="29" t="s">
        <v>10</v>
      </c>
      <c r="AJ5" s="29"/>
      <c r="AK5" s="29"/>
      <c r="AL5" s="29"/>
      <c r="AM5" s="29"/>
      <c r="AN5" s="29"/>
      <c r="AO5" s="29"/>
      <c r="AP5" s="29"/>
      <c r="AQ5" s="29"/>
      <c r="AR5" s="29"/>
      <c r="AS5" s="29" t="s">
        <v>11</v>
      </c>
      <c r="AT5" s="29"/>
      <c r="AU5" s="29"/>
      <c r="AV5" s="29"/>
      <c r="AW5" s="29"/>
      <c r="AX5" s="29" t="s">
        <v>12</v>
      </c>
      <c r="AY5" s="29"/>
      <c r="AZ5" s="29"/>
      <c r="BA5" s="29"/>
      <c r="BB5" s="29"/>
      <c r="BC5" s="29" t="s">
        <v>13</v>
      </c>
      <c r="BD5" s="29"/>
      <c r="BE5" s="29"/>
      <c r="BF5" s="29"/>
      <c r="BG5" s="29"/>
      <c r="BH5" s="29"/>
      <c r="BI5" s="29"/>
      <c r="BJ5" s="29"/>
      <c r="BK5" s="29"/>
      <c r="BL5" s="29"/>
    </row>
    <row r="6" spans="1:64" ht="17.25" customHeight="1" x14ac:dyDescent="0.2">
      <c r="A6" s="30" t="s">
        <v>0</v>
      </c>
      <c r="B6" s="30" t="s">
        <v>0</v>
      </c>
      <c r="C6" s="30" t="s">
        <v>0</v>
      </c>
      <c r="D6" s="29" t="s">
        <v>0</v>
      </c>
      <c r="E6" s="29"/>
      <c r="F6" s="29"/>
      <c r="G6" s="29"/>
      <c r="H6" s="29"/>
      <c r="I6" s="29"/>
      <c r="J6" s="29"/>
      <c r="K6" s="29"/>
      <c r="L6" s="29"/>
      <c r="M6" s="29"/>
      <c r="N6" s="29"/>
      <c r="O6" s="29"/>
      <c r="P6" s="29"/>
      <c r="Q6" s="29"/>
      <c r="R6" s="29"/>
      <c r="S6" s="29"/>
      <c r="T6" s="29"/>
      <c r="U6" s="29"/>
      <c r="V6" s="29"/>
      <c r="W6" s="29"/>
      <c r="X6" s="29" t="s">
        <v>0</v>
      </c>
      <c r="Y6" s="29" t="s">
        <v>0</v>
      </c>
      <c r="Z6" s="29" t="s">
        <v>0</v>
      </c>
      <c r="AA6" s="29" t="s">
        <v>0</v>
      </c>
      <c r="AB6" s="29" t="s">
        <v>0</v>
      </c>
      <c r="AC6" s="29" t="s">
        <v>0</v>
      </c>
      <c r="AD6" s="29" t="s">
        <v>0</v>
      </c>
      <c r="AE6" s="29" t="s">
        <v>0</v>
      </c>
      <c r="AF6" s="29" t="s">
        <v>0</v>
      </c>
      <c r="AG6" s="29" t="s">
        <v>0</v>
      </c>
      <c r="AH6" s="29" t="s">
        <v>0</v>
      </c>
      <c r="AI6" s="29" t="s">
        <v>0</v>
      </c>
      <c r="AJ6" s="29"/>
      <c r="AK6" s="29"/>
      <c r="AL6" s="29"/>
      <c r="AM6" s="29"/>
      <c r="AN6" s="29"/>
      <c r="AO6" s="29"/>
      <c r="AP6" s="29"/>
      <c r="AQ6" s="29"/>
      <c r="AR6" s="29"/>
      <c r="AS6" s="29" t="s">
        <v>0</v>
      </c>
      <c r="AT6" s="29" t="s">
        <v>0</v>
      </c>
      <c r="AU6" s="29" t="s">
        <v>0</v>
      </c>
      <c r="AV6" s="29" t="s">
        <v>0</v>
      </c>
      <c r="AW6" s="29" t="s">
        <v>0</v>
      </c>
      <c r="AX6" s="29" t="s">
        <v>0</v>
      </c>
      <c r="AY6" s="29" t="s">
        <v>0</v>
      </c>
      <c r="AZ6" s="29" t="s">
        <v>0</v>
      </c>
      <c r="BA6" s="29" t="s">
        <v>0</v>
      </c>
      <c r="BB6" s="29" t="s">
        <v>0</v>
      </c>
      <c r="BC6" s="29" t="s">
        <v>0</v>
      </c>
      <c r="BD6" s="29"/>
      <c r="BE6" s="29"/>
      <c r="BF6" s="29"/>
      <c r="BG6" s="29"/>
      <c r="BH6" s="29"/>
      <c r="BI6" s="29"/>
      <c r="BJ6" s="29"/>
      <c r="BK6" s="29"/>
      <c r="BL6" s="29"/>
    </row>
    <row r="7" spans="1:64" ht="21.75" customHeight="1" x14ac:dyDescent="0.2">
      <c r="A7" s="30" t="s">
        <v>0</v>
      </c>
      <c r="B7" s="30" t="s">
        <v>0</v>
      </c>
      <c r="C7" s="30" t="s">
        <v>0</v>
      </c>
      <c r="D7" s="29" t="s">
        <v>14</v>
      </c>
      <c r="E7" s="29"/>
      <c r="F7" s="29"/>
      <c r="G7" s="29" t="s">
        <v>15</v>
      </c>
      <c r="H7" s="29"/>
      <c r="I7" s="29"/>
      <c r="J7" s="29"/>
      <c r="K7" s="29" t="s">
        <v>16</v>
      </c>
      <c r="L7" s="29"/>
      <c r="M7" s="29"/>
      <c r="N7" s="29" t="s">
        <v>17</v>
      </c>
      <c r="O7" s="29"/>
      <c r="P7" s="29"/>
      <c r="Q7" s="29"/>
      <c r="R7" s="29" t="s">
        <v>18</v>
      </c>
      <c r="S7" s="29"/>
      <c r="T7" s="29"/>
      <c r="U7" s="29" t="s">
        <v>19</v>
      </c>
      <c r="V7" s="29"/>
      <c r="W7" s="29"/>
      <c r="X7" s="29" t="s">
        <v>20</v>
      </c>
      <c r="Y7" s="29"/>
      <c r="Z7" s="29"/>
      <c r="AA7" s="29" t="s">
        <v>21</v>
      </c>
      <c r="AB7" s="29"/>
      <c r="AC7" s="29"/>
      <c r="AD7" s="29" t="s">
        <v>0</v>
      </c>
      <c r="AE7" s="29"/>
      <c r="AF7" s="29"/>
      <c r="AG7" s="29" t="s">
        <v>0</v>
      </c>
      <c r="AH7" s="29" t="s">
        <v>0</v>
      </c>
      <c r="AI7" s="29" t="s">
        <v>22</v>
      </c>
      <c r="AJ7" s="29"/>
      <c r="AK7" s="29" t="s">
        <v>23</v>
      </c>
      <c r="AL7" s="29"/>
      <c r="AM7" s="29" t="s">
        <v>24</v>
      </c>
      <c r="AN7" s="29"/>
      <c r="AO7" s="29" t="s">
        <v>25</v>
      </c>
      <c r="AP7" s="29"/>
      <c r="AQ7" s="29" t="s">
        <v>26</v>
      </c>
      <c r="AR7" s="29"/>
      <c r="AS7" s="29" t="s">
        <v>27</v>
      </c>
      <c r="AT7" s="29" t="s">
        <v>23</v>
      </c>
      <c r="AU7" s="29" t="s">
        <v>24</v>
      </c>
      <c r="AV7" s="29" t="s">
        <v>25</v>
      </c>
      <c r="AW7" s="29" t="s">
        <v>26</v>
      </c>
      <c r="AX7" s="29" t="s">
        <v>27</v>
      </c>
      <c r="AY7" s="29" t="s">
        <v>23</v>
      </c>
      <c r="AZ7" s="29" t="s">
        <v>24</v>
      </c>
      <c r="BA7" s="29" t="s">
        <v>25</v>
      </c>
      <c r="BB7" s="29" t="s">
        <v>26</v>
      </c>
      <c r="BC7" s="29" t="s">
        <v>27</v>
      </c>
      <c r="BD7" s="29" t="s">
        <v>28</v>
      </c>
      <c r="BE7" s="29"/>
      <c r="BF7" s="29"/>
      <c r="BG7" s="29"/>
      <c r="BH7" s="29" t="s">
        <v>27</v>
      </c>
      <c r="BI7" s="29" t="s">
        <v>29</v>
      </c>
      <c r="BJ7" s="29"/>
      <c r="BK7" s="29"/>
      <c r="BL7" s="29"/>
    </row>
    <row r="8" spans="1:64" ht="89.1" customHeight="1" x14ac:dyDescent="0.2">
      <c r="A8" s="20" t="s">
        <v>0</v>
      </c>
      <c r="B8" s="20" t="s">
        <v>0</v>
      </c>
      <c r="C8" s="20" t="s">
        <v>0</v>
      </c>
      <c r="D8" s="5" t="s">
        <v>30</v>
      </c>
      <c r="E8" s="5" t="s">
        <v>31</v>
      </c>
      <c r="F8" s="5" t="s">
        <v>32</v>
      </c>
      <c r="G8" s="5" t="s">
        <v>30</v>
      </c>
      <c r="H8" s="5" t="s">
        <v>31</v>
      </c>
      <c r="I8" s="5" t="s">
        <v>32</v>
      </c>
      <c r="J8" s="5" t="s">
        <v>33</v>
      </c>
      <c r="K8" s="5" t="s">
        <v>34</v>
      </c>
      <c r="L8" s="5" t="s">
        <v>31</v>
      </c>
      <c r="M8" s="5" t="s">
        <v>32</v>
      </c>
      <c r="N8" s="5" t="s">
        <v>34</v>
      </c>
      <c r="O8" s="5" t="s">
        <v>31</v>
      </c>
      <c r="P8" s="5" t="s">
        <v>32</v>
      </c>
      <c r="Q8" s="5" t="s">
        <v>33</v>
      </c>
      <c r="R8" s="5" t="s">
        <v>34</v>
      </c>
      <c r="S8" s="5" t="s">
        <v>31</v>
      </c>
      <c r="T8" s="5" t="s">
        <v>32</v>
      </c>
      <c r="U8" s="5" t="s">
        <v>34</v>
      </c>
      <c r="V8" s="5" t="s">
        <v>31</v>
      </c>
      <c r="W8" s="5" t="s">
        <v>32</v>
      </c>
      <c r="X8" s="5" t="s">
        <v>30</v>
      </c>
      <c r="Y8" s="5" t="s">
        <v>31</v>
      </c>
      <c r="Z8" s="5" t="s">
        <v>32</v>
      </c>
      <c r="AA8" s="5" t="s">
        <v>30</v>
      </c>
      <c r="AB8" s="5" t="s">
        <v>31</v>
      </c>
      <c r="AC8" s="5" t="s">
        <v>32</v>
      </c>
      <c r="AD8" s="5" t="s">
        <v>30</v>
      </c>
      <c r="AE8" s="5" t="s">
        <v>31</v>
      </c>
      <c r="AF8" s="5" t="s">
        <v>32</v>
      </c>
      <c r="AG8" s="29" t="s">
        <v>0</v>
      </c>
      <c r="AH8" s="5" t="s">
        <v>35</v>
      </c>
      <c r="AI8" s="5" t="s">
        <v>36</v>
      </c>
      <c r="AJ8" s="5" t="s">
        <v>37</v>
      </c>
      <c r="AK8" s="5" t="s">
        <v>36</v>
      </c>
      <c r="AL8" s="5" t="s">
        <v>37</v>
      </c>
      <c r="AM8" s="5" t="s">
        <v>36</v>
      </c>
      <c r="AN8" s="5" t="s">
        <v>37</v>
      </c>
      <c r="AO8" s="5" t="s">
        <v>36</v>
      </c>
      <c r="AP8" s="5" t="s">
        <v>37</v>
      </c>
      <c r="AQ8" s="5" t="s">
        <v>36</v>
      </c>
      <c r="AR8" s="5" t="s">
        <v>37</v>
      </c>
      <c r="AS8" s="29" t="s">
        <v>0</v>
      </c>
      <c r="AT8" s="29" t="s">
        <v>0</v>
      </c>
      <c r="AU8" s="29" t="s">
        <v>0</v>
      </c>
      <c r="AV8" s="29" t="s">
        <v>0</v>
      </c>
      <c r="AW8" s="29" t="s">
        <v>0</v>
      </c>
      <c r="AX8" s="29" t="s">
        <v>38</v>
      </c>
      <c r="AY8" s="29" t="s">
        <v>39</v>
      </c>
      <c r="AZ8" s="29" t="s">
        <v>40</v>
      </c>
      <c r="BA8" s="29" t="s">
        <v>0</v>
      </c>
      <c r="BB8" s="29" t="s">
        <v>41</v>
      </c>
      <c r="BC8" s="29" t="s">
        <v>0</v>
      </c>
      <c r="BD8" s="5" t="s">
        <v>23</v>
      </c>
      <c r="BE8" s="5" t="s">
        <v>24</v>
      </c>
      <c r="BF8" s="5" t="s">
        <v>25</v>
      </c>
      <c r="BG8" s="5" t="s">
        <v>26</v>
      </c>
      <c r="BH8" s="29" t="s">
        <v>42</v>
      </c>
      <c r="BI8" s="5" t="s">
        <v>23</v>
      </c>
      <c r="BJ8" s="5" t="s">
        <v>24</v>
      </c>
      <c r="BK8" s="5" t="s">
        <v>25</v>
      </c>
      <c r="BL8" s="5" t="s">
        <v>26</v>
      </c>
    </row>
    <row r="9" spans="1:64" ht="19.899999999999999" customHeight="1" x14ac:dyDescent="0.2">
      <c r="A9" s="6" t="s">
        <v>0</v>
      </c>
      <c r="B9" s="6" t="s">
        <v>43</v>
      </c>
      <c r="C9" s="6" t="s">
        <v>44</v>
      </c>
      <c r="D9" s="6" t="s">
        <v>45</v>
      </c>
      <c r="E9" s="6" t="s">
        <v>46</v>
      </c>
      <c r="F9" s="6" t="s">
        <v>47</v>
      </c>
      <c r="G9" s="6" t="s">
        <v>48</v>
      </c>
      <c r="H9" s="6" t="s">
        <v>49</v>
      </c>
      <c r="I9" s="6" t="s">
        <v>50</v>
      </c>
      <c r="J9" s="6" t="s">
        <v>51</v>
      </c>
      <c r="K9" s="6" t="s">
        <v>52</v>
      </c>
      <c r="L9" s="6" t="s">
        <v>53</v>
      </c>
      <c r="M9" s="6" t="s">
        <v>54</v>
      </c>
      <c r="N9" s="6" t="s">
        <v>55</v>
      </c>
      <c r="O9" s="6" t="s">
        <v>56</v>
      </c>
      <c r="P9" s="6" t="s">
        <v>57</v>
      </c>
      <c r="Q9" s="6" t="s">
        <v>58</v>
      </c>
      <c r="R9" s="6" t="s">
        <v>59</v>
      </c>
      <c r="S9" s="6" t="s">
        <v>60</v>
      </c>
      <c r="T9" s="6" t="s">
        <v>61</v>
      </c>
      <c r="U9" s="6" t="s">
        <v>62</v>
      </c>
      <c r="V9" s="6" t="s">
        <v>63</v>
      </c>
      <c r="W9" s="6" t="s">
        <v>64</v>
      </c>
      <c r="X9" s="6" t="s">
        <v>65</v>
      </c>
      <c r="Y9" s="6" t="s">
        <v>66</v>
      </c>
      <c r="Z9" s="6" t="s">
        <v>67</v>
      </c>
      <c r="AA9" s="6" t="s">
        <v>68</v>
      </c>
      <c r="AB9" s="6" t="s">
        <v>69</v>
      </c>
      <c r="AC9" s="6" t="s">
        <v>70</v>
      </c>
      <c r="AD9" s="6" t="s">
        <v>71</v>
      </c>
      <c r="AE9" s="6" t="s">
        <v>72</v>
      </c>
      <c r="AF9" s="6" t="s">
        <v>73</v>
      </c>
      <c r="AG9" s="6" t="s">
        <v>74</v>
      </c>
      <c r="AH9" s="6" t="s">
        <v>75</v>
      </c>
      <c r="AI9" s="6" t="s">
        <v>76</v>
      </c>
      <c r="AJ9" s="6" t="s">
        <v>77</v>
      </c>
      <c r="AK9" s="6" t="s">
        <v>78</v>
      </c>
      <c r="AL9" s="6" t="s">
        <v>79</v>
      </c>
      <c r="AM9" s="6" t="s">
        <v>80</v>
      </c>
      <c r="AN9" s="6" t="s">
        <v>81</v>
      </c>
      <c r="AO9" s="6" t="s">
        <v>82</v>
      </c>
      <c r="AP9" s="6" t="s">
        <v>83</v>
      </c>
      <c r="AQ9" s="6" t="s">
        <v>84</v>
      </c>
      <c r="AR9" s="6" t="s">
        <v>85</v>
      </c>
      <c r="AS9" s="6" t="s">
        <v>86</v>
      </c>
      <c r="AT9" s="6" t="s">
        <v>87</v>
      </c>
      <c r="AU9" s="6" t="s">
        <v>88</v>
      </c>
      <c r="AV9" s="6" t="s">
        <v>89</v>
      </c>
      <c r="AW9" s="6" t="s">
        <v>90</v>
      </c>
      <c r="AX9" s="6" t="s">
        <v>91</v>
      </c>
      <c r="AY9" s="6" t="s">
        <v>92</v>
      </c>
      <c r="AZ9" s="6" t="s">
        <v>93</v>
      </c>
      <c r="BA9" s="6" t="s">
        <v>94</v>
      </c>
      <c r="BB9" s="6" t="s">
        <v>95</v>
      </c>
      <c r="BC9" s="6" t="s">
        <v>96</v>
      </c>
      <c r="BD9" s="6" t="s">
        <v>97</v>
      </c>
      <c r="BE9" s="6" t="s">
        <v>98</v>
      </c>
      <c r="BF9" s="6" t="s">
        <v>99</v>
      </c>
      <c r="BG9" s="6" t="s">
        <v>100</v>
      </c>
      <c r="BH9" s="6" t="s">
        <v>101</v>
      </c>
      <c r="BI9" s="6" t="s">
        <v>102</v>
      </c>
      <c r="BJ9" s="6" t="s">
        <v>103</v>
      </c>
      <c r="BK9" s="6" t="s">
        <v>104</v>
      </c>
      <c r="BL9" s="6" t="s">
        <v>105</v>
      </c>
    </row>
    <row r="10" spans="1:64" ht="32.85" customHeight="1" x14ac:dyDescent="0.2">
      <c r="A10" s="21" t="s">
        <v>106</v>
      </c>
      <c r="B10" s="21" t="s">
        <v>107</v>
      </c>
      <c r="C10" s="5" t="s">
        <v>108</v>
      </c>
      <c r="D10" s="22" t="s">
        <v>109</v>
      </c>
      <c r="E10" s="22" t="s">
        <v>109</v>
      </c>
      <c r="F10" s="22" t="s">
        <v>109</v>
      </c>
      <c r="G10" s="22" t="s">
        <v>109</v>
      </c>
      <c r="H10" s="22" t="s">
        <v>109</v>
      </c>
      <c r="I10" s="22" t="s">
        <v>109</v>
      </c>
      <c r="J10" s="22" t="s">
        <v>109</v>
      </c>
      <c r="K10" s="22" t="s">
        <v>109</v>
      </c>
      <c r="L10" s="22" t="s">
        <v>109</v>
      </c>
      <c r="M10" s="22" t="s">
        <v>109</v>
      </c>
      <c r="N10" s="22" t="s">
        <v>109</v>
      </c>
      <c r="O10" s="22" t="s">
        <v>109</v>
      </c>
      <c r="P10" s="22" t="s">
        <v>109</v>
      </c>
      <c r="Q10" s="22" t="s">
        <v>109</v>
      </c>
      <c r="R10" s="22" t="s">
        <v>109</v>
      </c>
      <c r="S10" s="22" t="s">
        <v>109</v>
      </c>
      <c r="T10" s="22" t="s">
        <v>109</v>
      </c>
      <c r="U10" s="22" t="s">
        <v>109</v>
      </c>
      <c r="V10" s="22" t="s">
        <v>109</v>
      </c>
      <c r="W10" s="22" t="s">
        <v>109</v>
      </c>
      <c r="X10" s="22" t="s">
        <v>109</v>
      </c>
      <c r="Y10" s="22" t="s">
        <v>109</v>
      </c>
      <c r="Z10" s="22" t="s">
        <v>109</v>
      </c>
      <c r="AA10" s="22" t="s">
        <v>109</v>
      </c>
      <c r="AB10" s="22" t="s">
        <v>109</v>
      </c>
      <c r="AC10" s="22" t="s">
        <v>109</v>
      </c>
      <c r="AD10" s="22" t="s">
        <v>109</v>
      </c>
      <c r="AE10" s="22" t="s">
        <v>109</v>
      </c>
      <c r="AF10" s="22" t="s">
        <v>109</v>
      </c>
      <c r="AG10" s="22" t="s">
        <v>109</v>
      </c>
      <c r="AH10" s="22" t="s">
        <v>109</v>
      </c>
      <c r="AI10" s="7">
        <f>AI11+AI45+AI56+AI69+AI86+AI89+AI103</f>
        <v>6761490.2999999989</v>
      </c>
      <c r="AJ10" s="7">
        <f t="shared" ref="AJ10:BL10" si="0">AJ11+AJ45+AJ56+AJ69+AJ86+AJ89+AJ103</f>
        <v>6171288.6000000006</v>
      </c>
      <c r="AK10" s="7">
        <f t="shared" si="0"/>
        <v>197537.8</v>
      </c>
      <c r="AL10" s="7">
        <f t="shared" si="0"/>
        <v>196929.8</v>
      </c>
      <c r="AM10" s="7">
        <f t="shared" si="0"/>
        <v>1923454</v>
      </c>
      <c r="AN10" s="7">
        <f t="shared" si="0"/>
        <v>1832526.8</v>
      </c>
      <c r="AO10" s="7">
        <f t="shared" si="0"/>
        <v>449008</v>
      </c>
      <c r="AP10" s="7">
        <f t="shared" si="0"/>
        <v>449008</v>
      </c>
      <c r="AQ10" s="7">
        <f t="shared" si="0"/>
        <v>4191490.4999999991</v>
      </c>
      <c r="AR10" s="7">
        <f t="shared" si="0"/>
        <v>3692824.0000000005</v>
      </c>
      <c r="AS10" s="7">
        <f>AS11+AS45+AS56+AS69+AS86+AS89+AS103</f>
        <v>7505219.5</v>
      </c>
      <c r="AT10" s="7">
        <f>AT11+AT45+AT56+AT69+AT86+AT89+AT103</f>
        <v>207962.40000000002</v>
      </c>
      <c r="AU10" s="7">
        <f t="shared" si="0"/>
        <v>2043804</v>
      </c>
      <c r="AV10" s="7">
        <f>AV11+AV45+AV56+AV69+AV86+AV89+AV103</f>
        <v>307197.2</v>
      </c>
      <c r="AW10" s="7">
        <f t="shared" si="0"/>
        <v>4946255.8999999994</v>
      </c>
      <c r="AX10" s="7">
        <f t="shared" si="0"/>
        <v>6431334.7000000011</v>
      </c>
      <c r="AY10" s="7">
        <f>AY11+AY45+AY56+AY69+AY86+AY89+AY103</f>
        <v>158676.40000000002</v>
      </c>
      <c r="AZ10" s="7">
        <f t="shared" si="0"/>
        <v>1829792.3000000003</v>
      </c>
      <c r="BA10" s="7">
        <f>BA11+BA45+BA56+BA69+BA86+BA89+BA103</f>
        <v>295764</v>
      </c>
      <c r="BB10" s="7">
        <f t="shared" si="0"/>
        <v>4147102.0000000005</v>
      </c>
      <c r="BC10" s="7">
        <f t="shared" si="0"/>
        <v>5712230.7000000011</v>
      </c>
      <c r="BD10" s="7">
        <f t="shared" si="0"/>
        <v>158676.40000000002</v>
      </c>
      <c r="BE10" s="7">
        <f t="shared" si="0"/>
        <v>1786593.7000000002</v>
      </c>
      <c r="BF10" s="7">
        <f t="shared" si="0"/>
        <v>0</v>
      </c>
      <c r="BG10" s="7">
        <f t="shared" si="0"/>
        <v>3766960.6</v>
      </c>
      <c r="BH10" s="7">
        <f t="shared" si="0"/>
        <v>6017368.5000000009</v>
      </c>
      <c r="BI10" s="7">
        <f t="shared" si="0"/>
        <v>158676.40000000002</v>
      </c>
      <c r="BJ10" s="7">
        <f t="shared" si="0"/>
        <v>1786593.7000000002</v>
      </c>
      <c r="BK10" s="7">
        <f t="shared" si="0"/>
        <v>0</v>
      </c>
      <c r="BL10" s="7">
        <f t="shared" si="0"/>
        <v>4072098.4000000008</v>
      </c>
    </row>
    <row r="11" spans="1:64" ht="43.35" customHeight="1" x14ac:dyDescent="0.2">
      <c r="A11" s="21" t="s">
        <v>110</v>
      </c>
      <c r="B11" s="21" t="s">
        <v>111</v>
      </c>
      <c r="C11" s="5" t="s">
        <v>112</v>
      </c>
      <c r="D11" s="22" t="s">
        <v>109</v>
      </c>
      <c r="E11" s="22" t="s">
        <v>109</v>
      </c>
      <c r="F11" s="22" t="s">
        <v>109</v>
      </c>
      <c r="G11" s="22" t="s">
        <v>109</v>
      </c>
      <c r="H11" s="22" t="s">
        <v>109</v>
      </c>
      <c r="I11" s="22" t="s">
        <v>109</v>
      </c>
      <c r="J11" s="22" t="s">
        <v>109</v>
      </c>
      <c r="K11" s="22" t="s">
        <v>109</v>
      </c>
      <c r="L11" s="22" t="s">
        <v>109</v>
      </c>
      <c r="M11" s="22" t="s">
        <v>109</v>
      </c>
      <c r="N11" s="22" t="s">
        <v>109</v>
      </c>
      <c r="O11" s="22" t="s">
        <v>109</v>
      </c>
      <c r="P11" s="22" t="s">
        <v>109</v>
      </c>
      <c r="Q11" s="22" t="s">
        <v>109</v>
      </c>
      <c r="R11" s="22" t="s">
        <v>109</v>
      </c>
      <c r="S11" s="22" t="s">
        <v>109</v>
      </c>
      <c r="T11" s="22" t="s">
        <v>109</v>
      </c>
      <c r="U11" s="22" t="s">
        <v>109</v>
      </c>
      <c r="V11" s="22" t="s">
        <v>109</v>
      </c>
      <c r="W11" s="22" t="s">
        <v>109</v>
      </c>
      <c r="X11" s="22" t="s">
        <v>109</v>
      </c>
      <c r="Y11" s="22" t="s">
        <v>109</v>
      </c>
      <c r="Z11" s="22" t="s">
        <v>109</v>
      </c>
      <c r="AA11" s="22" t="s">
        <v>109</v>
      </c>
      <c r="AB11" s="22" t="s">
        <v>109</v>
      </c>
      <c r="AC11" s="22" t="s">
        <v>109</v>
      </c>
      <c r="AD11" s="22" t="s">
        <v>109</v>
      </c>
      <c r="AE11" s="22" t="s">
        <v>109</v>
      </c>
      <c r="AF11" s="22" t="s">
        <v>109</v>
      </c>
      <c r="AG11" s="22" t="s">
        <v>109</v>
      </c>
      <c r="AH11" s="22" t="s">
        <v>109</v>
      </c>
      <c r="AI11" s="7">
        <f>AI12+AI40</f>
        <v>3605671.0999999996</v>
      </c>
      <c r="AJ11" s="7">
        <f t="shared" ref="AJ11:BK11" si="1">AJ12+AJ40</f>
        <v>3131005.3000000003</v>
      </c>
      <c r="AK11" s="7">
        <f t="shared" si="1"/>
        <v>6016.7</v>
      </c>
      <c r="AL11" s="7">
        <f t="shared" si="1"/>
        <v>5946.3</v>
      </c>
      <c r="AM11" s="7">
        <f t="shared" si="1"/>
        <v>151276</v>
      </c>
      <c r="AN11" s="7">
        <f t="shared" si="1"/>
        <v>72534.600000000006</v>
      </c>
      <c r="AO11" s="7">
        <f t="shared" si="1"/>
        <v>354254.2</v>
      </c>
      <c r="AP11" s="7">
        <f t="shared" si="1"/>
        <v>354254.2</v>
      </c>
      <c r="AQ11" s="7">
        <f t="shared" si="1"/>
        <v>3094124.1999999993</v>
      </c>
      <c r="AR11" s="7">
        <f t="shared" si="1"/>
        <v>2698270.2</v>
      </c>
      <c r="AS11" s="7">
        <f>AS12+AS40</f>
        <v>3916501.1</v>
      </c>
      <c r="AT11" s="7">
        <f>AT12+AT40</f>
        <v>17877</v>
      </c>
      <c r="AU11" s="7">
        <f t="shared" si="1"/>
        <v>102751.60000000002</v>
      </c>
      <c r="AV11" s="7">
        <f t="shared" si="1"/>
        <v>166492.30000000002</v>
      </c>
      <c r="AW11" s="7">
        <f t="shared" si="1"/>
        <v>3629380.2</v>
      </c>
      <c r="AX11" s="7">
        <f t="shared" si="1"/>
        <v>3383473.4000000008</v>
      </c>
      <c r="AY11" s="7">
        <f t="shared" si="1"/>
        <v>0</v>
      </c>
      <c r="AZ11" s="7">
        <f t="shared" si="1"/>
        <v>9359.5</v>
      </c>
      <c r="BA11" s="7">
        <f t="shared" si="1"/>
        <v>223164</v>
      </c>
      <c r="BB11" s="7">
        <f t="shared" si="1"/>
        <v>3150949.9000000008</v>
      </c>
      <c r="BC11" s="7">
        <f t="shared" si="1"/>
        <v>2954881.0000000005</v>
      </c>
      <c r="BD11" s="7">
        <f t="shared" si="1"/>
        <v>0</v>
      </c>
      <c r="BE11" s="7">
        <f t="shared" si="1"/>
        <v>0</v>
      </c>
      <c r="BF11" s="7">
        <f t="shared" si="1"/>
        <v>0</v>
      </c>
      <c r="BG11" s="7">
        <f t="shared" si="1"/>
        <v>2954881.0000000005</v>
      </c>
      <c r="BH11" s="7">
        <f t="shared" si="1"/>
        <v>3004076.9000000008</v>
      </c>
      <c r="BI11" s="7">
        <f t="shared" si="1"/>
        <v>0</v>
      </c>
      <c r="BJ11" s="7">
        <f t="shared" si="1"/>
        <v>0</v>
      </c>
      <c r="BK11" s="7">
        <f t="shared" si="1"/>
        <v>0</v>
      </c>
      <c r="BL11" s="7">
        <f>BL12+BL40</f>
        <v>3004076.9000000008</v>
      </c>
    </row>
    <row r="12" spans="1:64" ht="47.25" customHeight="1" x14ac:dyDescent="0.2">
      <c r="A12" s="21" t="s">
        <v>113</v>
      </c>
      <c r="B12" s="21" t="s">
        <v>114</v>
      </c>
      <c r="C12" s="5" t="s">
        <v>115</v>
      </c>
      <c r="D12" s="22" t="s">
        <v>109</v>
      </c>
      <c r="E12" s="22" t="s">
        <v>109</v>
      </c>
      <c r="F12" s="22" t="s">
        <v>109</v>
      </c>
      <c r="G12" s="22" t="s">
        <v>109</v>
      </c>
      <c r="H12" s="22" t="s">
        <v>109</v>
      </c>
      <c r="I12" s="22" t="s">
        <v>109</v>
      </c>
      <c r="J12" s="22" t="s">
        <v>109</v>
      </c>
      <c r="K12" s="22" t="s">
        <v>109</v>
      </c>
      <c r="L12" s="22" t="s">
        <v>109</v>
      </c>
      <c r="M12" s="22" t="s">
        <v>109</v>
      </c>
      <c r="N12" s="22" t="s">
        <v>109</v>
      </c>
      <c r="O12" s="22" t="s">
        <v>109</v>
      </c>
      <c r="P12" s="22" t="s">
        <v>109</v>
      </c>
      <c r="Q12" s="22" t="s">
        <v>109</v>
      </c>
      <c r="R12" s="22" t="s">
        <v>109</v>
      </c>
      <c r="S12" s="22" t="s">
        <v>109</v>
      </c>
      <c r="T12" s="22" t="s">
        <v>109</v>
      </c>
      <c r="U12" s="22" t="s">
        <v>109</v>
      </c>
      <c r="V12" s="22" t="s">
        <v>109</v>
      </c>
      <c r="W12" s="22" t="s">
        <v>109</v>
      </c>
      <c r="X12" s="22" t="s">
        <v>109</v>
      </c>
      <c r="Y12" s="22" t="s">
        <v>109</v>
      </c>
      <c r="Z12" s="22" t="s">
        <v>109</v>
      </c>
      <c r="AA12" s="22" t="s">
        <v>109</v>
      </c>
      <c r="AB12" s="22" t="s">
        <v>109</v>
      </c>
      <c r="AC12" s="22" t="s">
        <v>109</v>
      </c>
      <c r="AD12" s="22" t="s">
        <v>109</v>
      </c>
      <c r="AE12" s="22" t="s">
        <v>109</v>
      </c>
      <c r="AF12" s="22" t="s">
        <v>109</v>
      </c>
      <c r="AG12" s="22" t="s">
        <v>109</v>
      </c>
      <c r="AH12" s="22" t="s">
        <v>109</v>
      </c>
      <c r="AI12" s="7">
        <f>SUM(AI13:AI39)</f>
        <v>3585300.1999999997</v>
      </c>
      <c r="AJ12" s="7">
        <f t="shared" ref="AJ12:BK12" si="2">SUM(AJ13:AJ39)</f>
        <v>3110801.3000000003</v>
      </c>
      <c r="AK12" s="7">
        <f t="shared" si="2"/>
        <v>6016.7</v>
      </c>
      <c r="AL12" s="7">
        <f t="shared" si="2"/>
        <v>5946.3</v>
      </c>
      <c r="AM12" s="7">
        <f t="shared" si="2"/>
        <v>151276</v>
      </c>
      <c r="AN12" s="7">
        <f t="shared" si="2"/>
        <v>72534.600000000006</v>
      </c>
      <c r="AO12" s="7">
        <f t="shared" si="2"/>
        <v>353254.2</v>
      </c>
      <c r="AP12" s="7">
        <f t="shared" si="2"/>
        <v>353254.2</v>
      </c>
      <c r="AQ12" s="7">
        <f t="shared" si="2"/>
        <v>3074753.2999999993</v>
      </c>
      <c r="AR12" s="7">
        <f t="shared" si="2"/>
        <v>2679066.2000000002</v>
      </c>
      <c r="AS12" s="7">
        <f>SUM(AS13:AS39)</f>
        <v>3900507.2</v>
      </c>
      <c r="AT12" s="7">
        <f t="shared" si="2"/>
        <v>17877</v>
      </c>
      <c r="AU12" s="7">
        <f t="shared" si="2"/>
        <v>102751.60000000002</v>
      </c>
      <c r="AV12" s="7">
        <f>SUM(AV13:AV39)</f>
        <v>166492.30000000002</v>
      </c>
      <c r="AW12" s="7">
        <f t="shared" si="2"/>
        <v>3613386.3000000003</v>
      </c>
      <c r="AX12" s="7">
        <f>SUM(AX13:AX39)</f>
        <v>3367505.9000000008</v>
      </c>
      <c r="AY12" s="7">
        <f t="shared" si="2"/>
        <v>0</v>
      </c>
      <c r="AZ12" s="7">
        <f t="shared" si="2"/>
        <v>9359.5</v>
      </c>
      <c r="BA12" s="7">
        <f t="shared" si="2"/>
        <v>223164</v>
      </c>
      <c r="BB12" s="7">
        <f t="shared" si="2"/>
        <v>3134982.4000000008</v>
      </c>
      <c r="BC12" s="7">
        <f>SUM(BC13:BC39)</f>
        <v>2938609.7000000007</v>
      </c>
      <c r="BD12" s="7">
        <f t="shared" si="2"/>
        <v>0</v>
      </c>
      <c r="BE12" s="7">
        <f t="shared" si="2"/>
        <v>0</v>
      </c>
      <c r="BF12" s="7">
        <f t="shared" si="2"/>
        <v>0</v>
      </c>
      <c r="BG12" s="7">
        <f t="shared" si="2"/>
        <v>2938609.7000000007</v>
      </c>
      <c r="BH12" s="7">
        <f>SUM(BH13:BH39)</f>
        <v>2986660.3000000007</v>
      </c>
      <c r="BI12" s="7">
        <f t="shared" si="2"/>
        <v>0</v>
      </c>
      <c r="BJ12" s="7">
        <f t="shared" si="2"/>
        <v>0</v>
      </c>
      <c r="BK12" s="7">
        <f t="shared" si="2"/>
        <v>0</v>
      </c>
      <c r="BL12" s="7">
        <f>SUM(BL13:BL39)</f>
        <v>2986660.3000000007</v>
      </c>
    </row>
    <row r="13" spans="1:64" ht="271.5" customHeight="1" x14ac:dyDescent="0.2">
      <c r="A13" s="23" t="s">
        <v>116</v>
      </c>
      <c r="B13" s="23" t="s">
        <v>117</v>
      </c>
      <c r="C13" s="24" t="s">
        <v>118</v>
      </c>
      <c r="D13" s="21" t="s">
        <v>431</v>
      </c>
      <c r="E13" s="21" t="s">
        <v>0</v>
      </c>
      <c r="F13" s="21" t="s">
        <v>0</v>
      </c>
      <c r="G13" s="21" t="s">
        <v>0</v>
      </c>
      <c r="H13" s="21" t="s">
        <v>0</v>
      </c>
      <c r="I13" s="21" t="s">
        <v>0</v>
      </c>
      <c r="J13" s="6" t="s">
        <v>0</v>
      </c>
      <c r="K13" s="21" t="s">
        <v>432</v>
      </c>
      <c r="L13" s="21" t="s">
        <v>0</v>
      </c>
      <c r="M13" s="21" t="s">
        <v>0</v>
      </c>
      <c r="N13" s="21" t="s">
        <v>0</v>
      </c>
      <c r="O13" s="21" t="s">
        <v>0</v>
      </c>
      <c r="P13" s="21" t="s">
        <v>0</v>
      </c>
      <c r="Q13" s="6" t="s">
        <v>0</v>
      </c>
      <c r="R13" s="21" t="s">
        <v>0</v>
      </c>
      <c r="S13" s="21" t="s">
        <v>0</v>
      </c>
      <c r="T13" s="21" t="s">
        <v>0</v>
      </c>
      <c r="U13" s="21" t="s">
        <v>0</v>
      </c>
      <c r="V13" s="21" t="s">
        <v>0</v>
      </c>
      <c r="W13" s="21" t="s">
        <v>0</v>
      </c>
      <c r="X13" s="21" t="s">
        <v>433</v>
      </c>
      <c r="Y13" s="21" t="s">
        <v>0</v>
      </c>
      <c r="Z13" s="21" t="s">
        <v>0</v>
      </c>
      <c r="AA13" s="21" t="s">
        <v>0</v>
      </c>
      <c r="AB13" s="21" t="s">
        <v>0</v>
      </c>
      <c r="AC13" s="21" t="s">
        <v>0</v>
      </c>
      <c r="AD13" s="27" t="s">
        <v>434</v>
      </c>
      <c r="AE13" s="21" t="s">
        <v>0</v>
      </c>
      <c r="AF13" s="21" t="s">
        <v>0</v>
      </c>
      <c r="AG13" s="6" t="s">
        <v>43</v>
      </c>
      <c r="AH13" s="6" t="s">
        <v>119</v>
      </c>
      <c r="AI13" s="1">
        <f>AK13+AM13+AO13+AQ13</f>
        <v>76360.800000000003</v>
      </c>
      <c r="AJ13" s="1">
        <f>AL13+AN13+AP13+AR13</f>
        <v>42032</v>
      </c>
      <c r="AK13" s="1">
        <v>0</v>
      </c>
      <c r="AL13" s="25">
        <v>0</v>
      </c>
      <c r="AM13" s="1">
        <v>2400</v>
      </c>
      <c r="AN13" s="1">
        <v>2296.3000000000002</v>
      </c>
      <c r="AO13" s="1">
        <v>0</v>
      </c>
      <c r="AP13" s="1">
        <v>0</v>
      </c>
      <c r="AQ13" s="1">
        <v>73960.800000000003</v>
      </c>
      <c r="AR13" s="1">
        <v>39735.699999999997</v>
      </c>
      <c r="AS13" s="1">
        <f t="shared" ref="AS13:AS19" si="3">AT13+AU13+AV13+AW13</f>
        <v>74010.600000000006</v>
      </c>
      <c r="AT13" s="1">
        <v>0</v>
      </c>
      <c r="AU13" s="1">
        <v>542.1</v>
      </c>
      <c r="AV13" s="1">
        <v>0</v>
      </c>
      <c r="AW13" s="1">
        <f>73243.8+224.7</f>
        <v>73468.5</v>
      </c>
      <c r="AX13" s="1">
        <f>AY13+AZ13+BA13+BB13</f>
        <v>57489.4</v>
      </c>
      <c r="AY13" s="1">
        <v>0</v>
      </c>
      <c r="AZ13" s="1">
        <v>0</v>
      </c>
      <c r="BA13" s="1">
        <v>4820</v>
      </c>
      <c r="BB13" s="1">
        <f>15861.9+1031.3+27142.6+6290+2343.6</f>
        <v>52669.4</v>
      </c>
      <c r="BC13" s="1">
        <f>BD13+BE13+BF13+BG13</f>
        <v>51918.7</v>
      </c>
      <c r="BD13" s="1">
        <v>0</v>
      </c>
      <c r="BE13" s="1">
        <v>0</v>
      </c>
      <c r="BF13" s="1">
        <v>0</v>
      </c>
      <c r="BG13" s="1">
        <f>5279.2+1031.3+25524.2+14885.8+5198.2</f>
        <v>51918.7</v>
      </c>
      <c r="BH13" s="1">
        <f>BI13+BJ13+BK13+BL13</f>
        <v>64187.9</v>
      </c>
      <c r="BI13" s="1">
        <v>0</v>
      </c>
      <c r="BJ13" s="1">
        <v>0</v>
      </c>
      <c r="BK13" s="1">
        <v>0</v>
      </c>
      <c r="BL13" s="1">
        <f>14869.2+1031.3+27348.5+13740.9+7198</f>
        <v>64187.9</v>
      </c>
    </row>
    <row r="14" spans="1:64" ht="115.5" customHeight="1" x14ac:dyDescent="0.2">
      <c r="A14" s="23" t="s">
        <v>120</v>
      </c>
      <c r="B14" s="23" t="s">
        <v>121</v>
      </c>
      <c r="C14" s="24" t="s">
        <v>122</v>
      </c>
      <c r="D14" s="21" t="s">
        <v>435</v>
      </c>
      <c r="E14" s="21" t="s">
        <v>0</v>
      </c>
      <c r="F14" s="21" t="s">
        <v>0</v>
      </c>
      <c r="G14" s="21" t="s">
        <v>0</v>
      </c>
      <c r="H14" s="21" t="s">
        <v>0</v>
      </c>
      <c r="I14" s="21" t="s">
        <v>0</v>
      </c>
      <c r="J14" s="6" t="s">
        <v>0</v>
      </c>
      <c r="K14" s="21" t="s">
        <v>0</v>
      </c>
      <c r="L14" s="21" t="s">
        <v>0</v>
      </c>
      <c r="M14" s="21" t="s">
        <v>0</v>
      </c>
      <c r="N14" s="21" t="s">
        <v>436</v>
      </c>
      <c r="O14" s="21" t="s">
        <v>437</v>
      </c>
      <c r="P14" s="21" t="s">
        <v>438</v>
      </c>
      <c r="Q14" s="6" t="s">
        <v>122</v>
      </c>
      <c r="R14" s="21" t="s">
        <v>0</v>
      </c>
      <c r="S14" s="21" t="s">
        <v>0</v>
      </c>
      <c r="T14" s="21" t="s">
        <v>0</v>
      </c>
      <c r="U14" s="21" t="s">
        <v>0</v>
      </c>
      <c r="V14" s="21" t="s">
        <v>0</v>
      </c>
      <c r="W14" s="21" t="s">
        <v>0</v>
      </c>
      <c r="X14" s="21" t="s">
        <v>0</v>
      </c>
      <c r="Y14" s="21" t="s">
        <v>0</v>
      </c>
      <c r="Z14" s="21" t="s">
        <v>0</v>
      </c>
      <c r="AA14" s="21" t="s">
        <v>0</v>
      </c>
      <c r="AB14" s="21" t="s">
        <v>0</v>
      </c>
      <c r="AC14" s="21" t="s">
        <v>0</v>
      </c>
      <c r="AD14" s="21" t="s">
        <v>439</v>
      </c>
      <c r="AE14" s="21" t="s">
        <v>0</v>
      </c>
      <c r="AF14" s="21" t="s">
        <v>0</v>
      </c>
      <c r="AG14" s="6" t="s">
        <v>43</v>
      </c>
      <c r="AH14" s="6" t="s">
        <v>123</v>
      </c>
      <c r="AI14" s="1">
        <f>AK14+AM14+AO14+AQ14</f>
        <v>224545.5</v>
      </c>
      <c r="AJ14" s="1">
        <f t="shared" ref="AJ14:AJ38" si="4">AL14+AN14+AP14+AR14</f>
        <v>206519.3</v>
      </c>
      <c r="AK14" s="1">
        <v>0</v>
      </c>
      <c r="AL14" s="25">
        <v>0</v>
      </c>
      <c r="AM14" s="1">
        <v>0</v>
      </c>
      <c r="AN14" s="1">
        <v>0</v>
      </c>
      <c r="AO14" s="1">
        <v>0</v>
      </c>
      <c r="AP14" s="1">
        <v>0</v>
      </c>
      <c r="AQ14" s="1">
        <v>224545.5</v>
      </c>
      <c r="AR14" s="1">
        <v>206519.3</v>
      </c>
      <c r="AS14" s="1">
        <f t="shared" si="3"/>
        <v>195995.4</v>
      </c>
      <c r="AT14" s="1">
        <v>0</v>
      </c>
      <c r="AU14" s="1">
        <v>0</v>
      </c>
      <c r="AV14" s="1">
        <v>0</v>
      </c>
      <c r="AW14" s="1">
        <v>195995.4</v>
      </c>
      <c r="AX14" s="1">
        <f t="shared" ref="AX14:AX38" si="5">AY14+AZ14+BA14+BB14</f>
        <v>202370.8</v>
      </c>
      <c r="AY14" s="1">
        <v>0</v>
      </c>
      <c r="AZ14" s="1">
        <v>0</v>
      </c>
      <c r="BA14" s="1">
        <v>0</v>
      </c>
      <c r="BB14" s="1">
        <f>62606.1+26515.7+113249</f>
        <v>202370.8</v>
      </c>
      <c r="BC14" s="1">
        <f t="shared" ref="BC14:BC38" si="6">BD14+BE14+BF14+BG14</f>
        <v>202258.8</v>
      </c>
      <c r="BD14" s="1">
        <v>0</v>
      </c>
      <c r="BE14" s="1">
        <v>0</v>
      </c>
      <c r="BF14" s="1">
        <v>0</v>
      </c>
      <c r="BG14" s="1">
        <f>138058+64200.8</f>
        <v>202258.8</v>
      </c>
      <c r="BH14" s="1">
        <f t="shared" ref="BH14:BH38" si="7">BI14+BJ14+BK14+BL14</f>
        <v>203358.8</v>
      </c>
      <c r="BI14" s="1">
        <v>0</v>
      </c>
      <c r="BJ14" s="1">
        <v>0</v>
      </c>
      <c r="BK14" s="1">
        <v>0</v>
      </c>
      <c r="BL14" s="1">
        <f>139058+64300.8</f>
        <v>203358.8</v>
      </c>
    </row>
    <row r="15" spans="1:64" ht="214.5" customHeight="1" x14ac:dyDescent="0.2">
      <c r="A15" s="23" t="s">
        <v>124</v>
      </c>
      <c r="B15" s="23" t="s">
        <v>125</v>
      </c>
      <c r="C15" s="24" t="s">
        <v>126</v>
      </c>
      <c r="D15" s="21" t="s">
        <v>440</v>
      </c>
      <c r="E15" s="21" t="s">
        <v>0</v>
      </c>
      <c r="F15" s="21" t="s">
        <v>0</v>
      </c>
      <c r="G15" s="21" t="s">
        <v>0</v>
      </c>
      <c r="H15" s="21" t="s">
        <v>0</v>
      </c>
      <c r="I15" s="21" t="s">
        <v>0</v>
      </c>
      <c r="J15" s="6" t="s">
        <v>0</v>
      </c>
      <c r="K15" s="21" t="s">
        <v>0</v>
      </c>
      <c r="L15" s="21" t="s">
        <v>0</v>
      </c>
      <c r="M15" s="21" t="s">
        <v>0</v>
      </c>
      <c r="N15" s="21" t="s">
        <v>0</v>
      </c>
      <c r="O15" s="21" t="s">
        <v>0</v>
      </c>
      <c r="P15" s="21" t="s">
        <v>0</v>
      </c>
      <c r="Q15" s="6" t="s">
        <v>0</v>
      </c>
      <c r="R15" s="21" t="s">
        <v>441</v>
      </c>
      <c r="S15" s="21" t="s">
        <v>0</v>
      </c>
      <c r="T15" s="21" t="s">
        <v>0</v>
      </c>
      <c r="U15" s="21" t="s">
        <v>0</v>
      </c>
      <c r="V15" s="21" t="s">
        <v>0</v>
      </c>
      <c r="W15" s="21" t="s">
        <v>0</v>
      </c>
      <c r="X15" s="21" t="s">
        <v>442</v>
      </c>
      <c r="Y15" s="21" t="s">
        <v>0</v>
      </c>
      <c r="Z15" s="21" t="s">
        <v>0</v>
      </c>
      <c r="AA15" s="21" t="s">
        <v>443</v>
      </c>
      <c r="AB15" s="21" t="s">
        <v>0</v>
      </c>
      <c r="AC15" s="21" t="s">
        <v>0</v>
      </c>
      <c r="AD15" s="21" t="s">
        <v>444</v>
      </c>
      <c r="AE15" s="21" t="s">
        <v>0</v>
      </c>
      <c r="AF15" s="21" t="s">
        <v>0</v>
      </c>
      <c r="AG15" s="6" t="s">
        <v>45</v>
      </c>
      <c r="AH15" s="6" t="s">
        <v>127</v>
      </c>
      <c r="AI15" s="1">
        <f t="shared" ref="AI15:AI37" si="8">AK15+AM15+AO15+AQ15</f>
        <v>150813.70000000001</v>
      </c>
      <c r="AJ15" s="1">
        <f t="shared" si="4"/>
        <v>18583.3</v>
      </c>
      <c r="AK15" s="1">
        <v>0</v>
      </c>
      <c r="AL15" s="25">
        <v>0</v>
      </c>
      <c r="AM15" s="1">
        <v>74991</v>
      </c>
      <c r="AN15" s="1">
        <v>0</v>
      </c>
      <c r="AO15" s="1">
        <v>0</v>
      </c>
      <c r="AP15" s="1">
        <v>0</v>
      </c>
      <c r="AQ15" s="1">
        <v>75822.7</v>
      </c>
      <c r="AR15" s="1">
        <v>18583.3</v>
      </c>
      <c r="AS15" s="1">
        <f t="shared" si="3"/>
        <v>209849.9</v>
      </c>
      <c r="AT15" s="1">
        <v>0</v>
      </c>
      <c r="AU15" s="1">
        <v>74991</v>
      </c>
      <c r="AV15" s="1">
        <v>0</v>
      </c>
      <c r="AW15" s="1">
        <v>134858.9</v>
      </c>
      <c r="AX15" s="1">
        <f>AY15+AZ15+BA15+BB15</f>
        <v>32862.5</v>
      </c>
      <c r="AY15" s="1">
        <v>0</v>
      </c>
      <c r="AZ15" s="1">
        <v>0</v>
      </c>
      <c r="BA15" s="1">
        <v>0</v>
      </c>
      <c r="BB15" s="1">
        <v>32862.5</v>
      </c>
      <c r="BC15" s="1">
        <f>BD15+BE15+BF15+BG15</f>
        <v>18562.3</v>
      </c>
      <c r="BD15" s="1">
        <v>0</v>
      </c>
      <c r="BE15" s="1">
        <v>0</v>
      </c>
      <c r="BF15" s="1">
        <v>0</v>
      </c>
      <c r="BG15" s="1">
        <v>18562.3</v>
      </c>
      <c r="BH15" s="1">
        <f t="shared" si="7"/>
        <v>35000</v>
      </c>
      <c r="BI15" s="1">
        <v>0</v>
      </c>
      <c r="BJ15" s="1">
        <v>0</v>
      </c>
      <c r="BK15" s="1">
        <v>0</v>
      </c>
      <c r="BL15" s="1">
        <v>35000</v>
      </c>
    </row>
    <row r="16" spans="1:64" ht="69" customHeight="1" x14ac:dyDescent="0.2">
      <c r="A16" s="23" t="s">
        <v>128</v>
      </c>
      <c r="B16" s="23" t="s">
        <v>129</v>
      </c>
      <c r="C16" s="24" t="s">
        <v>130</v>
      </c>
      <c r="D16" s="21" t="s">
        <v>445</v>
      </c>
      <c r="E16" s="21" t="s">
        <v>0</v>
      </c>
      <c r="F16" s="21" t="s">
        <v>0</v>
      </c>
      <c r="G16" s="21" t="s">
        <v>0</v>
      </c>
      <c r="H16" s="21" t="s">
        <v>0</v>
      </c>
      <c r="I16" s="21" t="s">
        <v>0</v>
      </c>
      <c r="J16" s="6" t="s">
        <v>0</v>
      </c>
      <c r="K16" s="21" t="s">
        <v>446</v>
      </c>
      <c r="L16" s="21" t="s">
        <v>0</v>
      </c>
      <c r="M16" s="21" t="s">
        <v>0</v>
      </c>
      <c r="N16" s="21" t="s">
        <v>0</v>
      </c>
      <c r="O16" s="21" t="s">
        <v>0</v>
      </c>
      <c r="P16" s="21" t="s">
        <v>0</v>
      </c>
      <c r="Q16" s="6" t="s">
        <v>0</v>
      </c>
      <c r="R16" s="21" t="s">
        <v>0</v>
      </c>
      <c r="S16" s="21" t="s">
        <v>0</v>
      </c>
      <c r="T16" s="21" t="s">
        <v>0</v>
      </c>
      <c r="U16" s="21" t="s">
        <v>0</v>
      </c>
      <c r="V16" s="21" t="s">
        <v>0</v>
      </c>
      <c r="W16" s="21" t="s">
        <v>0</v>
      </c>
      <c r="X16" s="21" t="s">
        <v>0</v>
      </c>
      <c r="Y16" s="21" t="s">
        <v>0</v>
      </c>
      <c r="Z16" s="21" t="s">
        <v>0</v>
      </c>
      <c r="AA16" s="21" t="s">
        <v>0</v>
      </c>
      <c r="AB16" s="21" t="s">
        <v>0</v>
      </c>
      <c r="AC16" s="21" t="s">
        <v>0</v>
      </c>
      <c r="AD16" s="21" t="s">
        <v>447</v>
      </c>
      <c r="AE16" s="21" t="s">
        <v>0</v>
      </c>
      <c r="AF16" s="21" t="s">
        <v>0</v>
      </c>
      <c r="AG16" s="6" t="s">
        <v>46</v>
      </c>
      <c r="AH16" s="6" t="s">
        <v>131</v>
      </c>
      <c r="AI16" s="1">
        <f t="shared" si="8"/>
        <v>2288.1999999999998</v>
      </c>
      <c r="AJ16" s="1">
        <f t="shared" si="4"/>
        <v>2288.1999999999998</v>
      </c>
      <c r="AK16" s="1">
        <v>0</v>
      </c>
      <c r="AL16" s="25">
        <v>0</v>
      </c>
      <c r="AM16" s="1">
        <v>0</v>
      </c>
      <c r="AN16" s="1">
        <v>0</v>
      </c>
      <c r="AO16" s="1">
        <v>0</v>
      </c>
      <c r="AP16" s="1">
        <v>0</v>
      </c>
      <c r="AQ16" s="1">
        <v>2288.1999999999998</v>
      </c>
      <c r="AR16" s="1">
        <v>2288.1999999999998</v>
      </c>
      <c r="AS16" s="1">
        <f t="shared" si="3"/>
        <v>1889.8</v>
      </c>
      <c r="AT16" s="1">
        <v>0</v>
      </c>
      <c r="AU16" s="1">
        <v>0</v>
      </c>
      <c r="AV16" s="1">
        <v>0</v>
      </c>
      <c r="AW16" s="1">
        <f>1390.6+499.2</f>
        <v>1889.8</v>
      </c>
      <c r="AX16" s="1">
        <f t="shared" si="5"/>
        <v>1889.8</v>
      </c>
      <c r="AY16" s="1">
        <v>0</v>
      </c>
      <c r="AZ16" s="1">
        <v>0</v>
      </c>
      <c r="BA16" s="1">
        <v>0</v>
      </c>
      <c r="BB16" s="1">
        <v>1889.8</v>
      </c>
      <c r="BC16" s="1">
        <f t="shared" si="6"/>
        <v>1889.8</v>
      </c>
      <c r="BD16" s="1">
        <v>0</v>
      </c>
      <c r="BE16" s="1">
        <v>0</v>
      </c>
      <c r="BF16" s="1">
        <v>0</v>
      </c>
      <c r="BG16" s="1">
        <v>1889.8</v>
      </c>
      <c r="BH16" s="1">
        <f t="shared" si="7"/>
        <v>1889.8</v>
      </c>
      <c r="BI16" s="1">
        <v>0</v>
      </c>
      <c r="BJ16" s="1">
        <v>0</v>
      </c>
      <c r="BK16" s="1">
        <v>0</v>
      </c>
      <c r="BL16" s="1">
        <v>1889.8</v>
      </c>
    </row>
    <row r="17" spans="1:64" ht="294.75" customHeight="1" x14ac:dyDescent="0.2">
      <c r="A17" s="23" t="s">
        <v>132</v>
      </c>
      <c r="B17" s="23" t="s">
        <v>133</v>
      </c>
      <c r="C17" s="24" t="s">
        <v>134</v>
      </c>
      <c r="D17" s="21" t="s">
        <v>448</v>
      </c>
      <c r="E17" s="21" t="s">
        <v>0</v>
      </c>
      <c r="F17" s="21" t="s">
        <v>0</v>
      </c>
      <c r="G17" s="21" t="s">
        <v>0</v>
      </c>
      <c r="H17" s="21" t="s">
        <v>0</v>
      </c>
      <c r="I17" s="21" t="s">
        <v>0</v>
      </c>
      <c r="J17" s="6" t="s">
        <v>0</v>
      </c>
      <c r="K17" s="21" t="s">
        <v>0</v>
      </c>
      <c r="L17" s="21" t="s">
        <v>0</v>
      </c>
      <c r="M17" s="21" t="s">
        <v>0</v>
      </c>
      <c r="N17" s="21" t="s">
        <v>0</v>
      </c>
      <c r="O17" s="21" t="s">
        <v>0</v>
      </c>
      <c r="P17" s="21" t="s">
        <v>0</v>
      </c>
      <c r="Q17" s="6" t="s">
        <v>0</v>
      </c>
      <c r="R17" s="21" t="s">
        <v>0</v>
      </c>
      <c r="S17" s="21" t="s">
        <v>0</v>
      </c>
      <c r="T17" s="21" t="s">
        <v>0</v>
      </c>
      <c r="U17" s="21" t="s">
        <v>0</v>
      </c>
      <c r="V17" s="21" t="s">
        <v>0</v>
      </c>
      <c r="W17" s="21" t="s">
        <v>0</v>
      </c>
      <c r="X17" s="21" t="s">
        <v>449</v>
      </c>
      <c r="Y17" s="21" t="s">
        <v>0</v>
      </c>
      <c r="Z17" s="21" t="s">
        <v>0</v>
      </c>
      <c r="AA17" s="21" t="s">
        <v>450</v>
      </c>
      <c r="AB17" s="21" t="s">
        <v>0</v>
      </c>
      <c r="AC17" s="21" t="s">
        <v>0</v>
      </c>
      <c r="AD17" s="21" t="s">
        <v>451</v>
      </c>
      <c r="AE17" s="21" t="s">
        <v>0</v>
      </c>
      <c r="AF17" s="21" t="s">
        <v>0</v>
      </c>
      <c r="AG17" s="6" t="s">
        <v>46</v>
      </c>
      <c r="AH17" s="6" t="s">
        <v>135</v>
      </c>
      <c r="AI17" s="1">
        <f t="shared" si="8"/>
        <v>4383.3</v>
      </c>
      <c r="AJ17" s="1">
        <f t="shared" si="4"/>
        <v>2855.9</v>
      </c>
      <c r="AK17" s="1">
        <v>0</v>
      </c>
      <c r="AL17" s="25">
        <v>0</v>
      </c>
      <c r="AM17" s="1">
        <v>0</v>
      </c>
      <c r="AN17" s="1">
        <v>0</v>
      </c>
      <c r="AO17" s="1">
        <v>0</v>
      </c>
      <c r="AP17" s="1">
        <v>0</v>
      </c>
      <c r="AQ17" s="1">
        <v>4383.3</v>
      </c>
      <c r="AR17" s="1">
        <v>2855.9</v>
      </c>
      <c r="AS17" s="1">
        <f t="shared" si="3"/>
        <v>38364.6</v>
      </c>
      <c r="AT17" s="1">
        <v>0</v>
      </c>
      <c r="AU17" s="1">
        <v>0</v>
      </c>
      <c r="AV17" s="1">
        <v>0</v>
      </c>
      <c r="AW17" s="1">
        <v>38364.6</v>
      </c>
      <c r="AX17" s="1">
        <f t="shared" si="5"/>
        <v>22352.6</v>
      </c>
      <c r="AY17" s="1">
        <v>0</v>
      </c>
      <c r="AZ17" s="1">
        <v>0</v>
      </c>
      <c r="BA17" s="1">
        <v>0</v>
      </c>
      <c r="BB17" s="1">
        <v>22352.6</v>
      </c>
      <c r="BC17" s="1">
        <f t="shared" si="6"/>
        <v>16166</v>
      </c>
      <c r="BD17" s="1">
        <v>0</v>
      </c>
      <c r="BE17" s="1">
        <v>0</v>
      </c>
      <c r="BF17" s="1">
        <v>0</v>
      </c>
      <c r="BG17" s="1">
        <v>16166</v>
      </c>
      <c r="BH17" s="1">
        <f t="shared" si="7"/>
        <v>17019.099999999999</v>
      </c>
      <c r="BI17" s="1">
        <v>0</v>
      </c>
      <c r="BJ17" s="1">
        <v>0</v>
      </c>
      <c r="BK17" s="1">
        <v>0</v>
      </c>
      <c r="BL17" s="1">
        <v>17019.099999999999</v>
      </c>
    </row>
    <row r="18" spans="1:64" ht="96.2" customHeight="1" x14ac:dyDescent="0.2">
      <c r="A18" s="23" t="s">
        <v>136</v>
      </c>
      <c r="B18" s="23" t="s">
        <v>137</v>
      </c>
      <c r="C18" s="24" t="s">
        <v>138</v>
      </c>
      <c r="D18" s="21" t="s">
        <v>445</v>
      </c>
      <c r="E18" s="21" t="s">
        <v>437</v>
      </c>
      <c r="F18" s="21" t="s">
        <v>453</v>
      </c>
      <c r="G18" s="21" t="s">
        <v>0</v>
      </c>
      <c r="H18" s="21" t="s">
        <v>0</v>
      </c>
      <c r="I18" s="21" t="s">
        <v>0</v>
      </c>
      <c r="J18" s="6" t="s">
        <v>0</v>
      </c>
      <c r="K18" s="21" t="s">
        <v>0</v>
      </c>
      <c r="L18" s="21" t="s">
        <v>0</v>
      </c>
      <c r="M18" s="21" t="s">
        <v>0</v>
      </c>
      <c r="N18" s="21" t="s">
        <v>0</v>
      </c>
      <c r="O18" s="21" t="s">
        <v>0</v>
      </c>
      <c r="P18" s="21" t="s">
        <v>0</v>
      </c>
      <c r="Q18" s="6" t="s">
        <v>0</v>
      </c>
      <c r="R18" s="21" t="s">
        <v>0</v>
      </c>
      <c r="S18" s="21" t="s">
        <v>0</v>
      </c>
      <c r="T18" s="21" t="s">
        <v>0</v>
      </c>
      <c r="U18" s="21" t="s">
        <v>0</v>
      </c>
      <c r="V18" s="21" t="s">
        <v>0</v>
      </c>
      <c r="W18" s="21" t="s">
        <v>0</v>
      </c>
      <c r="X18" s="21" t="s">
        <v>546</v>
      </c>
      <c r="Y18" s="21" t="s">
        <v>437</v>
      </c>
      <c r="Z18" s="21" t="s">
        <v>547</v>
      </c>
      <c r="AA18" s="21" t="s">
        <v>0</v>
      </c>
      <c r="AB18" s="21" t="s">
        <v>0</v>
      </c>
      <c r="AC18" s="21" t="s">
        <v>0</v>
      </c>
      <c r="AD18" s="21" t="s">
        <v>548</v>
      </c>
      <c r="AE18" s="21" t="s">
        <v>0</v>
      </c>
      <c r="AF18" s="21" t="s">
        <v>0</v>
      </c>
      <c r="AG18" s="6" t="s">
        <v>65</v>
      </c>
      <c r="AH18" s="6" t="s">
        <v>139</v>
      </c>
      <c r="AI18" s="1">
        <f t="shared" si="8"/>
        <v>5514.5</v>
      </c>
      <c r="AJ18" s="1">
        <f t="shared" si="4"/>
        <v>5265.1</v>
      </c>
      <c r="AK18" s="1">
        <v>0</v>
      </c>
      <c r="AL18" s="25">
        <v>0</v>
      </c>
      <c r="AM18" s="1">
        <v>0</v>
      </c>
      <c r="AN18" s="1">
        <v>0</v>
      </c>
      <c r="AO18" s="1">
        <v>1500</v>
      </c>
      <c r="AP18" s="1">
        <v>1500</v>
      </c>
      <c r="AQ18" s="1">
        <v>4014.5</v>
      </c>
      <c r="AR18" s="1">
        <v>3765.1</v>
      </c>
      <c r="AS18" s="1">
        <f t="shared" si="3"/>
        <v>1000</v>
      </c>
      <c r="AT18" s="1">
        <v>0</v>
      </c>
      <c r="AU18" s="1">
        <v>0</v>
      </c>
      <c r="AV18" s="1">
        <v>0</v>
      </c>
      <c r="AW18" s="1">
        <v>1000</v>
      </c>
      <c r="AX18" s="1">
        <f t="shared" si="5"/>
        <v>1000</v>
      </c>
      <c r="AY18" s="1">
        <v>0</v>
      </c>
      <c r="AZ18" s="1">
        <v>0</v>
      </c>
      <c r="BA18" s="1">
        <v>0</v>
      </c>
      <c r="BB18" s="1">
        <v>1000</v>
      </c>
      <c r="BC18" s="1">
        <f t="shared" si="6"/>
        <v>1000</v>
      </c>
      <c r="BD18" s="1">
        <v>0</v>
      </c>
      <c r="BE18" s="1">
        <v>0</v>
      </c>
      <c r="BF18" s="1">
        <v>0</v>
      </c>
      <c r="BG18" s="1">
        <v>1000</v>
      </c>
      <c r="BH18" s="1">
        <f t="shared" si="7"/>
        <v>1000</v>
      </c>
      <c r="BI18" s="1">
        <v>0</v>
      </c>
      <c r="BJ18" s="1">
        <v>0</v>
      </c>
      <c r="BK18" s="1">
        <v>0</v>
      </c>
      <c r="BL18" s="1">
        <v>1000</v>
      </c>
    </row>
    <row r="19" spans="1:64" ht="186.75" customHeight="1" x14ac:dyDescent="0.2">
      <c r="A19" s="23" t="s">
        <v>140</v>
      </c>
      <c r="B19" s="23" t="s">
        <v>141</v>
      </c>
      <c r="C19" s="24" t="s">
        <v>142</v>
      </c>
      <c r="D19" s="21" t="s">
        <v>452</v>
      </c>
      <c r="E19" s="21" t="s">
        <v>0</v>
      </c>
      <c r="F19" s="21" t="s">
        <v>453</v>
      </c>
      <c r="G19" s="21" t="s">
        <v>454</v>
      </c>
      <c r="H19" s="21" t="s">
        <v>0</v>
      </c>
      <c r="I19" s="21" t="s">
        <v>0</v>
      </c>
      <c r="J19" s="6" t="s">
        <v>0</v>
      </c>
      <c r="K19" s="21" t="s">
        <v>455</v>
      </c>
      <c r="L19" s="21" t="s">
        <v>0</v>
      </c>
      <c r="M19" s="21" t="s">
        <v>0</v>
      </c>
      <c r="N19" s="21" t="s">
        <v>456</v>
      </c>
      <c r="O19" s="21" t="s">
        <v>0</v>
      </c>
      <c r="P19" s="21" t="s">
        <v>0</v>
      </c>
      <c r="Q19" s="6" t="s">
        <v>0</v>
      </c>
      <c r="R19" s="21" t="s">
        <v>0</v>
      </c>
      <c r="S19" s="21" t="s">
        <v>0</v>
      </c>
      <c r="T19" s="21" t="s">
        <v>0</v>
      </c>
      <c r="U19" s="21" t="s">
        <v>0</v>
      </c>
      <c r="V19" s="21" t="s">
        <v>0</v>
      </c>
      <c r="W19" s="21" t="s">
        <v>0</v>
      </c>
      <c r="X19" s="21" t="s">
        <v>457</v>
      </c>
      <c r="Y19" s="21" t="s">
        <v>437</v>
      </c>
      <c r="Z19" s="21" t="s">
        <v>458</v>
      </c>
      <c r="AA19" s="21" t="s">
        <v>459</v>
      </c>
      <c r="AB19" s="21" t="s">
        <v>437</v>
      </c>
      <c r="AC19" s="21" t="s">
        <v>460</v>
      </c>
      <c r="AD19" s="21" t="s">
        <v>461</v>
      </c>
      <c r="AE19" s="21" t="s">
        <v>0</v>
      </c>
      <c r="AF19" s="21" t="s">
        <v>0</v>
      </c>
      <c r="AG19" s="6" t="s">
        <v>54</v>
      </c>
      <c r="AH19" s="6" t="s">
        <v>143</v>
      </c>
      <c r="AI19" s="1">
        <f t="shared" si="8"/>
        <v>37243</v>
      </c>
      <c r="AJ19" s="1">
        <f t="shared" si="4"/>
        <v>21408.400000000001</v>
      </c>
      <c r="AK19" s="1">
        <v>0</v>
      </c>
      <c r="AL19" s="25">
        <v>0</v>
      </c>
      <c r="AM19" s="1">
        <v>1235</v>
      </c>
      <c r="AN19" s="1">
        <v>1235</v>
      </c>
      <c r="AO19" s="1">
        <v>0</v>
      </c>
      <c r="AP19" s="1">
        <v>0</v>
      </c>
      <c r="AQ19" s="1">
        <v>36008</v>
      </c>
      <c r="AR19" s="1">
        <v>20173.400000000001</v>
      </c>
      <c r="AS19" s="1">
        <f t="shared" si="3"/>
        <v>27712</v>
      </c>
      <c r="AT19" s="1">
        <v>0</v>
      </c>
      <c r="AU19" s="1">
        <v>0</v>
      </c>
      <c r="AV19" s="1">
        <v>0</v>
      </c>
      <c r="AW19" s="1">
        <v>27712</v>
      </c>
      <c r="AX19" s="1">
        <f t="shared" si="5"/>
        <v>24940.1</v>
      </c>
      <c r="AY19" s="1">
        <v>0</v>
      </c>
      <c r="AZ19" s="1">
        <v>0</v>
      </c>
      <c r="BA19" s="1">
        <v>0</v>
      </c>
      <c r="BB19" s="1">
        <f>17511.6+5000+2428.5</f>
        <v>24940.1</v>
      </c>
      <c r="BC19" s="1">
        <f t="shared" si="6"/>
        <v>21434.799999999999</v>
      </c>
      <c r="BD19" s="1">
        <v>0</v>
      </c>
      <c r="BE19" s="1">
        <v>0</v>
      </c>
      <c r="BF19" s="1">
        <v>0</v>
      </c>
      <c r="BG19" s="1">
        <v>21434.799999999999</v>
      </c>
      <c r="BH19" s="1">
        <f t="shared" si="7"/>
        <v>21534.799999999999</v>
      </c>
      <c r="BI19" s="1">
        <v>0</v>
      </c>
      <c r="BJ19" s="1">
        <v>0</v>
      </c>
      <c r="BK19" s="1">
        <v>0</v>
      </c>
      <c r="BL19" s="1">
        <v>21534.799999999999</v>
      </c>
    </row>
    <row r="20" spans="1:64" ht="30.95" customHeight="1" x14ac:dyDescent="0.2">
      <c r="A20" s="23" t="s">
        <v>144</v>
      </c>
      <c r="B20" s="23" t="s">
        <v>145</v>
      </c>
      <c r="C20" s="24" t="s">
        <v>146</v>
      </c>
      <c r="D20" s="21" t="s">
        <v>0</v>
      </c>
      <c r="E20" s="21" t="s">
        <v>0</v>
      </c>
      <c r="F20" s="21" t="s">
        <v>0</v>
      </c>
      <c r="G20" s="21" t="s">
        <v>0</v>
      </c>
      <c r="H20" s="21" t="s">
        <v>0</v>
      </c>
      <c r="I20" s="21" t="s">
        <v>0</v>
      </c>
      <c r="J20" s="6" t="s">
        <v>0</v>
      </c>
      <c r="K20" s="21" t="s">
        <v>0</v>
      </c>
      <c r="L20" s="21" t="s">
        <v>0</v>
      </c>
      <c r="M20" s="21" t="s">
        <v>0</v>
      </c>
      <c r="N20" s="21" t="s">
        <v>0</v>
      </c>
      <c r="O20" s="21" t="s">
        <v>0</v>
      </c>
      <c r="P20" s="21" t="s">
        <v>0</v>
      </c>
      <c r="Q20" s="6" t="s">
        <v>0</v>
      </c>
      <c r="R20" s="21" t="s">
        <v>0</v>
      </c>
      <c r="S20" s="21" t="s">
        <v>0</v>
      </c>
      <c r="T20" s="21" t="s">
        <v>0</v>
      </c>
      <c r="U20" s="21" t="s">
        <v>0</v>
      </c>
      <c r="V20" s="21" t="s">
        <v>0</v>
      </c>
      <c r="W20" s="21" t="s">
        <v>0</v>
      </c>
      <c r="X20" s="21" t="s">
        <v>0</v>
      </c>
      <c r="Y20" s="21" t="s">
        <v>0</v>
      </c>
      <c r="Z20" s="21" t="s">
        <v>0</v>
      </c>
      <c r="AA20" s="21" t="s">
        <v>0</v>
      </c>
      <c r="AB20" s="21" t="s">
        <v>0</v>
      </c>
      <c r="AC20" s="21" t="s">
        <v>0</v>
      </c>
      <c r="AD20" s="21" t="s">
        <v>0</v>
      </c>
      <c r="AE20" s="21" t="s">
        <v>0</v>
      </c>
      <c r="AF20" s="21" t="s">
        <v>0</v>
      </c>
      <c r="AG20" s="6" t="s">
        <v>65</v>
      </c>
      <c r="AH20" s="6" t="s">
        <v>147</v>
      </c>
      <c r="AI20" s="1">
        <f t="shared" si="8"/>
        <v>300</v>
      </c>
      <c r="AJ20" s="1">
        <f t="shared" si="4"/>
        <v>300</v>
      </c>
      <c r="AK20" s="1">
        <v>0</v>
      </c>
      <c r="AL20" s="25">
        <v>0</v>
      </c>
      <c r="AM20" s="1">
        <v>0</v>
      </c>
      <c r="AN20" s="1">
        <v>0</v>
      </c>
      <c r="AO20" s="1">
        <v>0</v>
      </c>
      <c r="AP20" s="1">
        <v>0</v>
      </c>
      <c r="AQ20" s="1">
        <v>300</v>
      </c>
      <c r="AR20" s="1">
        <v>300</v>
      </c>
      <c r="AS20" s="1">
        <f t="shared" ref="AS20:AS35" si="9">AT20+AU20+AV20+AW20</f>
        <v>0</v>
      </c>
      <c r="AT20" s="1">
        <v>0</v>
      </c>
      <c r="AU20" s="1">
        <v>0</v>
      </c>
      <c r="AV20" s="1">
        <v>0</v>
      </c>
      <c r="AW20" s="1">
        <v>0</v>
      </c>
      <c r="AX20" s="1">
        <f t="shared" si="5"/>
        <v>0</v>
      </c>
      <c r="AY20" s="1">
        <v>0</v>
      </c>
      <c r="AZ20" s="1">
        <v>0</v>
      </c>
      <c r="BA20" s="1">
        <v>0</v>
      </c>
      <c r="BB20" s="1">
        <v>0</v>
      </c>
      <c r="BC20" s="1">
        <f t="shared" si="6"/>
        <v>0</v>
      </c>
      <c r="BD20" s="1">
        <v>0</v>
      </c>
      <c r="BE20" s="1">
        <v>0</v>
      </c>
      <c r="BF20" s="1">
        <v>0</v>
      </c>
      <c r="BG20" s="1">
        <v>0</v>
      </c>
      <c r="BH20" s="1">
        <f t="shared" si="7"/>
        <v>0</v>
      </c>
      <c r="BI20" s="1">
        <v>0</v>
      </c>
      <c r="BJ20" s="1">
        <v>0</v>
      </c>
      <c r="BK20" s="1">
        <v>0</v>
      </c>
      <c r="BL20" s="1">
        <v>0</v>
      </c>
    </row>
    <row r="21" spans="1:64" ht="106.7" customHeight="1" x14ac:dyDescent="0.2">
      <c r="A21" s="23" t="s">
        <v>148</v>
      </c>
      <c r="B21" s="23" t="s">
        <v>149</v>
      </c>
      <c r="C21" s="24" t="s">
        <v>150</v>
      </c>
      <c r="D21" s="21" t="s">
        <v>570</v>
      </c>
      <c r="E21" s="21" t="s">
        <v>437</v>
      </c>
      <c r="F21" s="21" t="s">
        <v>571</v>
      </c>
      <c r="G21" s="21" t="s">
        <v>0</v>
      </c>
      <c r="H21" s="21" t="s">
        <v>0</v>
      </c>
      <c r="I21" s="21" t="s">
        <v>0</v>
      </c>
      <c r="J21" s="6" t="s">
        <v>0</v>
      </c>
      <c r="K21" s="21" t="s">
        <v>566</v>
      </c>
      <c r="L21" s="21" t="s">
        <v>437</v>
      </c>
      <c r="M21" s="21" t="s">
        <v>567</v>
      </c>
      <c r="N21" s="21" t="s">
        <v>0</v>
      </c>
      <c r="O21" s="21" t="s">
        <v>0</v>
      </c>
      <c r="P21" s="21" t="s">
        <v>0</v>
      </c>
      <c r="Q21" s="6" t="s">
        <v>0</v>
      </c>
      <c r="R21" s="21" t="s">
        <v>0</v>
      </c>
      <c r="S21" s="21" t="s">
        <v>0</v>
      </c>
      <c r="T21" s="21" t="s">
        <v>0</v>
      </c>
      <c r="U21" s="21" t="s">
        <v>0</v>
      </c>
      <c r="V21" s="21" t="s">
        <v>0</v>
      </c>
      <c r="W21" s="21" t="s">
        <v>0</v>
      </c>
      <c r="X21" s="21" t="s">
        <v>572</v>
      </c>
      <c r="Y21" s="21" t="s">
        <v>437</v>
      </c>
      <c r="Z21" s="21" t="s">
        <v>573</v>
      </c>
      <c r="AA21" s="21" t="s">
        <v>0</v>
      </c>
      <c r="AB21" s="21" t="s">
        <v>0</v>
      </c>
      <c r="AC21" s="21" t="s">
        <v>0</v>
      </c>
      <c r="AD21" s="21" t="s">
        <v>569</v>
      </c>
      <c r="AE21" s="21" t="s">
        <v>437</v>
      </c>
      <c r="AF21" s="21" t="s">
        <v>568</v>
      </c>
      <c r="AG21" s="6" t="s">
        <v>48</v>
      </c>
      <c r="AH21" s="6" t="s">
        <v>151</v>
      </c>
      <c r="AI21" s="1">
        <f t="shared" si="8"/>
        <v>679215</v>
      </c>
      <c r="AJ21" s="1">
        <f t="shared" si="4"/>
        <v>624760</v>
      </c>
      <c r="AK21" s="1">
        <v>0</v>
      </c>
      <c r="AL21" s="25">
        <v>0</v>
      </c>
      <c r="AM21" s="1">
        <v>0</v>
      </c>
      <c r="AN21" s="1">
        <v>0</v>
      </c>
      <c r="AO21" s="1">
        <v>0</v>
      </c>
      <c r="AP21" s="1">
        <v>0</v>
      </c>
      <c r="AQ21" s="1">
        <v>679215</v>
      </c>
      <c r="AR21" s="1">
        <v>624760</v>
      </c>
      <c r="AS21" s="1">
        <f t="shared" si="9"/>
        <v>858320</v>
      </c>
      <c r="AT21" s="1">
        <v>0</v>
      </c>
      <c r="AU21" s="1">
        <v>0</v>
      </c>
      <c r="AV21" s="1"/>
      <c r="AW21" s="1">
        <f>838000+20320</f>
        <v>858320</v>
      </c>
      <c r="AX21" s="1">
        <f t="shared" si="5"/>
        <v>779782</v>
      </c>
      <c r="AY21" s="1">
        <v>0</v>
      </c>
      <c r="AZ21" s="1">
        <v>0</v>
      </c>
      <c r="BA21" s="1">
        <v>0</v>
      </c>
      <c r="BB21" s="1">
        <v>779782</v>
      </c>
      <c r="BC21" s="1">
        <f t="shared" si="6"/>
        <v>779782</v>
      </c>
      <c r="BD21" s="1">
        <v>0</v>
      </c>
      <c r="BE21" s="1">
        <v>0</v>
      </c>
      <c r="BF21" s="1">
        <v>0</v>
      </c>
      <c r="BG21" s="1">
        <v>779782</v>
      </c>
      <c r="BH21" s="1">
        <f t="shared" si="7"/>
        <v>779782</v>
      </c>
      <c r="BI21" s="1">
        <v>0</v>
      </c>
      <c r="BJ21" s="1">
        <v>0</v>
      </c>
      <c r="BK21" s="1">
        <v>0</v>
      </c>
      <c r="BL21" s="1">
        <v>779782</v>
      </c>
    </row>
    <row r="22" spans="1:64" ht="126" customHeight="1" x14ac:dyDescent="0.2">
      <c r="A22" s="23" t="s">
        <v>152</v>
      </c>
      <c r="B22" s="23" t="s">
        <v>153</v>
      </c>
      <c r="C22" s="24" t="s">
        <v>154</v>
      </c>
      <c r="D22" s="21" t="s">
        <v>574</v>
      </c>
      <c r="E22" s="21" t="s">
        <v>463</v>
      </c>
      <c r="F22" s="21" t="s">
        <v>464</v>
      </c>
      <c r="G22" s="21"/>
      <c r="H22" s="21"/>
      <c r="I22" s="21"/>
      <c r="J22" s="6"/>
      <c r="K22" s="21" t="s">
        <v>575</v>
      </c>
      <c r="L22" s="21" t="s">
        <v>0</v>
      </c>
      <c r="M22" s="21" t="s">
        <v>0</v>
      </c>
      <c r="N22" s="21" t="s">
        <v>0</v>
      </c>
      <c r="O22" s="21" t="s">
        <v>0</v>
      </c>
      <c r="P22" s="21" t="s">
        <v>0</v>
      </c>
      <c r="Q22" s="6" t="s">
        <v>0</v>
      </c>
      <c r="R22" s="21" t="s">
        <v>0</v>
      </c>
      <c r="S22" s="21" t="s">
        <v>0</v>
      </c>
      <c r="T22" s="21" t="s">
        <v>0</v>
      </c>
      <c r="U22" s="21" t="s">
        <v>0</v>
      </c>
      <c r="V22" s="21" t="s">
        <v>0</v>
      </c>
      <c r="W22" s="21" t="s">
        <v>0</v>
      </c>
      <c r="X22" s="21" t="s">
        <v>576</v>
      </c>
      <c r="Y22" s="21"/>
      <c r="Z22" s="21"/>
      <c r="AA22" s="21" t="s">
        <v>577</v>
      </c>
      <c r="AB22" s="21" t="s">
        <v>0</v>
      </c>
      <c r="AC22" s="21" t="s">
        <v>0</v>
      </c>
      <c r="AD22" s="21" t="s">
        <v>583</v>
      </c>
      <c r="AE22" s="21" t="s">
        <v>0</v>
      </c>
      <c r="AF22" s="21" t="s">
        <v>0</v>
      </c>
      <c r="AG22" s="6" t="s">
        <v>48</v>
      </c>
      <c r="AH22" s="6" t="s">
        <v>155</v>
      </c>
      <c r="AI22" s="1">
        <f t="shared" si="8"/>
        <v>794224</v>
      </c>
      <c r="AJ22" s="1">
        <f t="shared" si="4"/>
        <v>750794.3</v>
      </c>
      <c r="AK22" s="1">
        <v>5415.4</v>
      </c>
      <c r="AL22" s="25">
        <v>5349.8</v>
      </c>
      <c r="AM22" s="1">
        <v>1500</v>
      </c>
      <c r="AN22" s="1">
        <v>1500</v>
      </c>
      <c r="AO22" s="1">
        <v>207526.2</v>
      </c>
      <c r="AP22" s="1">
        <v>207526.2</v>
      </c>
      <c r="AQ22" s="1">
        <v>579782.40000000002</v>
      </c>
      <c r="AR22" s="1">
        <v>536418.30000000005</v>
      </c>
      <c r="AS22" s="1">
        <f>AT22+AU22+AV22+AW22</f>
        <v>821152.4</v>
      </c>
      <c r="AT22" s="1">
        <v>16676.5</v>
      </c>
      <c r="AU22" s="1">
        <v>0</v>
      </c>
      <c r="AV22" s="1">
        <v>144583.5</v>
      </c>
      <c r="AW22" s="1">
        <v>659892.4</v>
      </c>
      <c r="AX22" s="1">
        <f>AY22+AZ22+BA22+BB22</f>
        <v>819727.7</v>
      </c>
      <c r="AY22" s="1">
        <v>0</v>
      </c>
      <c r="AZ22" s="1">
        <v>0</v>
      </c>
      <c r="BA22" s="1">
        <f>46400+149254+1300+1560.5</f>
        <v>198514.5</v>
      </c>
      <c r="BB22" s="1">
        <f>148922.6+29530+2001+35100+347437.1+58222.5</f>
        <v>621213.19999999995</v>
      </c>
      <c r="BC22" s="1">
        <f t="shared" si="6"/>
        <v>558977.80000000005</v>
      </c>
      <c r="BD22" s="1">
        <v>0</v>
      </c>
      <c r="BE22" s="1">
        <v>0</v>
      </c>
      <c r="BF22" s="1">
        <v>0</v>
      </c>
      <c r="BG22" s="1">
        <f>343849.5-53430.7+29530+1212.3+237816.7</f>
        <v>558977.80000000005</v>
      </c>
      <c r="BH22" s="1">
        <f t="shared" si="7"/>
        <v>560934.19999999995</v>
      </c>
      <c r="BI22" s="1">
        <v>0</v>
      </c>
      <c r="BJ22" s="1">
        <v>0</v>
      </c>
      <c r="BK22" s="1">
        <v>0</v>
      </c>
      <c r="BL22" s="1">
        <f>343849.5-53430.7+29530+2000.2+238985.2</f>
        <v>560934.19999999995</v>
      </c>
    </row>
    <row r="23" spans="1:64" ht="129" customHeight="1" x14ac:dyDescent="0.2">
      <c r="A23" s="23" t="s">
        <v>156</v>
      </c>
      <c r="B23" s="23" t="s">
        <v>157</v>
      </c>
      <c r="C23" s="24" t="s">
        <v>158</v>
      </c>
      <c r="D23" s="21" t="s">
        <v>578</v>
      </c>
      <c r="E23" s="21" t="s">
        <v>437</v>
      </c>
      <c r="F23" s="21" t="s">
        <v>579</v>
      </c>
      <c r="G23" s="21" t="s">
        <v>0</v>
      </c>
      <c r="H23" s="21" t="s">
        <v>0</v>
      </c>
      <c r="I23" s="21" t="s">
        <v>0</v>
      </c>
      <c r="J23" s="6" t="s">
        <v>0</v>
      </c>
      <c r="K23" s="21" t="s">
        <v>0</v>
      </c>
      <c r="L23" s="21" t="s">
        <v>0</v>
      </c>
      <c r="M23" s="21" t="s">
        <v>0</v>
      </c>
      <c r="N23" s="21" t="s">
        <v>0</v>
      </c>
      <c r="O23" s="21" t="s">
        <v>0</v>
      </c>
      <c r="P23" s="21" t="s">
        <v>0</v>
      </c>
      <c r="Q23" s="6" t="s">
        <v>0</v>
      </c>
      <c r="R23" s="21" t="s">
        <v>0</v>
      </c>
      <c r="S23" s="21" t="s">
        <v>0</v>
      </c>
      <c r="T23" s="21" t="s">
        <v>0</v>
      </c>
      <c r="U23" s="21" t="s">
        <v>0</v>
      </c>
      <c r="V23" s="21" t="s">
        <v>0</v>
      </c>
      <c r="W23" s="21" t="s">
        <v>0</v>
      </c>
      <c r="X23" s="21" t="s">
        <v>580</v>
      </c>
      <c r="Y23" s="21" t="s">
        <v>437</v>
      </c>
      <c r="Z23" s="21" t="s">
        <v>573</v>
      </c>
      <c r="AA23" s="21" t="s">
        <v>581</v>
      </c>
      <c r="AB23" s="21" t="s">
        <v>0</v>
      </c>
      <c r="AC23" s="21" t="s">
        <v>0</v>
      </c>
      <c r="AD23" s="21" t="s">
        <v>582</v>
      </c>
      <c r="AE23" s="21" t="s">
        <v>0</v>
      </c>
      <c r="AF23" s="21" t="s">
        <v>0</v>
      </c>
      <c r="AG23" s="6" t="s">
        <v>48</v>
      </c>
      <c r="AH23" s="6" t="s">
        <v>159</v>
      </c>
      <c r="AI23" s="1">
        <f t="shared" si="8"/>
        <v>100072.6</v>
      </c>
      <c r="AJ23" s="1">
        <f t="shared" si="4"/>
        <v>83169.8</v>
      </c>
      <c r="AK23" s="1">
        <v>601.29999999999995</v>
      </c>
      <c r="AL23" s="25">
        <v>596.5</v>
      </c>
      <c r="AM23" s="1">
        <v>1560.8</v>
      </c>
      <c r="AN23" s="1">
        <v>1560.1</v>
      </c>
      <c r="AO23" s="1">
        <v>5400</v>
      </c>
      <c r="AP23" s="1">
        <v>5400</v>
      </c>
      <c r="AQ23" s="1">
        <v>92510.5</v>
      </c>
      <c r="AR23" s="1">
        <v>75613.2</v>
      </c>
      <c r="AS23" s="1">
        <f>AT23+AU23+AV23+AW23</f>
        <v>81140.899999999994</v>
      </c>
      <c r="AT23" s="1">
        <v>1200.5</v>
      </c>
      <c r="AU23" s="1">
        <v>180.6</v>
      </c>
      <c r="AV23" s="1">
        <v>4503.6000000000004</v>
      </c>
      <c r="AW23" s="1">
        <v>75256.2</v>
      </c>
      <c r="AX23" s="1">
        <f>AY23+AZ23+BA23+BB23</f>
        <v>165647.5</v>
      </c>
      <c r="AY23" s="1">
        <v>0</v>
      </c>
      <c r="AZ23" s="1">
        <v>0</v>
      </c>
      <c r="BA23" s="1">
        <f>217.5+4246+10000</f>
        <v>14463.5</v>
      </c>
      <c r="BB23" s="1">
        <f>77560.9+3223.1+5000+65400</f>
        <v>151184</v>
      </c>
      <c r="BC23" s="1">
        <f t="shared" si="6"/>
        <v>78639</v>
      </c>
      <c r="BD23" s="1">
        <v>0</v>
      </c>
      <c r="BE23" s="1">
        <v>0</v>
      </c>
      <c r="BF23" s="1">
        <v>0</v>
      </c>
      <c r="BG23" s="1">
        <f>80615.9-5200+3223.1</f>
        <v>78639</v>
      </c>
      <c r="BH23" s="1">
        <f t="shared" si="7"/>
        <v>79989</v>
      </c>
      <c r="BI23" s="1">
        <v>0</v>
      </c>
      <c r="BJ23" s="1">
        <v>0</v>
      </c>
      <c r="BK23" s="1">
        <v>0</v>
      </c>
      <c r="BL23" s="1">
        <f>81965.9-5200+3223.1</f>
        <v>79989</v>
      </c>
    </row>
    <row r="24" spans="1:64" ht="92.25" customHeight="1" x14ac:dyDescent="0.2">
      <c r="A24" s="23" t="s">
        <v>160</v>
      </c>
      <c r="B24" s="23" t="s">
        <v>161</v>
      </c>
      <c r="C24" s="24" t="s">
        <v>162</v>
      </c>
      <c r="D24" s="21" t="s">
        <v>462</v>
      </c>
      <c r="E24" s="21" t="s">
        <v>463</v>
      </c>
      <c r="F24" s="21" t="s">
        <v>464</v>
      </c>
      <c r="G24" s="21" t="s">
        <v>0</v>
      </c>
      <c r="H24" s="21" t="s">
        <v>0</v>
      </c>
      <c r="I24" s="21" t="s">
        <v>0</v>
      </c>
      <c r="J24" s="6" t="s">
        <v>0</v>
      </c>
      <c r="K24" s="21" t="s">
        <v>0</v>
      </c>
      <c r="L24" s="21" t="s">
        <v>0</v>
      </c>
      <c r="M24" s="21" t="s">
        <v>0</v>
      </c>
      <c r="N24" s="21" t="s">
        <v>0</v>
      </c>
      <c r="O24" s="21" t="s">
        <v>0</v>
      </c>
      <c r="P24" s="21" t="s">
        <v>0</v>
      </c>
      <c r="Q24" s="6" t="s">
        <v>0</v>
      </c>
      <c r="R24" s="21" t="s">
        <v>0</v>
      </c>
      <c r="S24" s="21" t="s">
        <v>0</v>
      </c>
      <c r="T24" s="21" t="s">
        <v>0</v>
      </c>
      <c r="U24" s="21" t="s">
        <v>0</v>
      </c>
      <c r="V24" s="21" t="s">
        <v>0</v>
      </c>
      <c r="W24" s="21" t="s">
        <v>0</v>
      </c>
      <c r="X24" s="21" t="s">
        <v>0</v>
      </c>
      <c r="Y24" s="21" t="s">
        <v>0</v>
      </c>
      <c r="Z24" s="21" t="s">
        <v>0</v>
      </c>
      <c r="AA24" s="21" t="s">
        <v>0</v>
      </c>
      <c r="AB24" s="21" t="s">
        <v>0</v>
      </c>
      <c r="AC24" s="21" t="s">
        <v>0</v>
      </c>
      <c r="AD24" s="21" t="s">
        <v>465</v>
      </c>
      <c r="AE24" s="21" t="s">
        <v>0</v>
      </c>
      <c r="AF24" s="21" t="s">
        <v>0</v>
      </c>
      <c r="AG24" s="6" t="s">
        <v>48</v>
      </c>
      <c r="AH24" s="6" t="s">
        <v>163</v>
      </c>
      <c r="AI24" s="1">
        <f t="shared" si="8"/>
        <v>798899.8</v>
      </c>
      <c r="AJ24" s="1">
        <f t="shared" si="4"/>
        <v>756188.8</v>
      </c>
      <c r="AK24" s="1">
        <v>0</v>
      </c>
      <c r="AL24" s="25">
        <v>0</v>
      </c>
      <c r="AM24" s="1">
        <v>0</v>
      </c>
      <c r="AN24" s="1">
        <v>0</v>
      </c>
      <c r="AO24" s="1">
        <v>108128</v>
      </c>
      <c r="AP24" s="1">
        <v>108128</v>
      </c>
      <c r="AQ24" s="1">
        <v>690771.8</v>
      </c>
      <c r="AR24" s="1">
        <v>648060.80000000005</v>
      </c>
      <c r="AS24" s="1">
        <f>AT24+AU24+AV24+AW24</f>
        <v>911363.2</v>
      </c>
      <c r="AT24" s="1">
        <v>0</v>
      </c>
      <c r="AU24" s="1">
        <v>0</v>
      </c>
      <c r="AV24" s="1">
        <v>405.2</v>
      </c>
      <c r="AW24" s="1">
        <v>910958</v>
      </c>
      <c r="AX24" s="1">
        <f>AY24+AZ24+BA24+BB24</f>
        <v>663515.80000000005</v>
      </c>
      <c r="AY24" s="1">
        <v>0</v>
      </c>
      <c r="AZ24" s="1">
        <v>0</v>
      </c>
      <c r="BA24" s="1">
        <v>400</v>
      </c>
      <c r="BB24" s="1">
        <f>791192.4-120598-400-7078.6</f>
        <v>663115.80000000005</v>
      </c>
      <c r="BC24" s="1">
        <f t="shared" si="6"/>
        <v>653366</v>
      </c>
      <c r="BD24" s="1">
        <v>0</v>
      </c>
      <c r="BE24" s="1">
        <v>0</v>
      </c>
      <c r="BF24" s="1">
        <v>0</v>
      </c>
      <c r="BG24" s="1">
        <f>653366</f>
        <v>653366</v>
      </c>
      <c r="BH24" s="1">
        <f t="shared" si="7"/>
        <v>659365.4</v>
      </c>
      <c r="BI24" s="1">
        <v>0</v>
      </c>
      <c r="BJ24" s="1">
        <v>0</v>
      </c>
      <c r="BK24" s="1">
        <v>0</v>
      </c>
      <c r="BL24" s="1">
        <f>659365.4</f>
        <v>659365.4</v>
      </c>
    </row>
    <row r="25" spans="1:64" ht="100.5" customHeight="1" x14ac:dyDescent="0.2">
      <c r="A25" s="23" t="s">
        <v>164</v>
      </c>
      <c r="B25" s="23" t="s">
        <v>165</v>
      </c>
      <c r="C25" s="24" t="s">
        <v>166</v>
      </c>
      <c r="D25" s="21" t="s">
        <v>584</v>
      </c>
      <c r="E25" s="21" t="s">
        <v>437</v>
      </c>
      <c r="F25" s="21" t="s">
        <v>585</v>
      </c>
      <c r="G25" s="21" t="s">
        <v>0</v>
      </c>
      <c r="H25" s="21" t="s">
        <v>0</v>
      </c>
      <c r="I25" s="21" t="s">
        <v>0</v>
      </c>
      <c r="J25" s="6" t="s">
        <v>0</v>
      </c>
      <c r="K25" s="21" t="s">
        <v>586</v>
      </c>
      <c r="L25" s="21" t="s">
        <v>437</v>
      </c>
      <c r="M25" s="21" t="s">
        <v>587</v>
      </c>
      <c r="N25" s="21" t="s">
        <v>0</v>
      </c>
      <c r="O25" s="21" t="s">
        <v>0</v>
      </c>
      <c r="P25" s="21" t="s">
        <v>0</v>
      </c>
      <c r="Q25" s="6" t="s">
        <v>0</v>
      </c>
      <c r="R25" s="21" t="s">
        <v>0</v>
      </c>
      <c r="S25" s="21" t="s">
        <v>0</v>
      </c>
      <c r="T25" s="21" t="s">
        <v>0</v>
      </c>
      <c r="U25" s="21" t="s">
        <v>0</v>
      </c>
      <c r="V25" s="21" t="s">
        <v>0</v>
      </c>
      <c r="W25" s="21" t="s">
        <v>0</v>
      </c>
      <c r="X25" s="21" t="s">
        <v>580</v>
      </c>
      <c r="Y25" s="21" t="s">
        <v>437</v>
      </c>
      <c r="Z25" s="21" t="s">
        <v>588</v>
      </c>
      <c r="AA25" s="21" t="s">
        <v>589</v>
      </c>
      <c r="AB25" s="21" t="s">
        <v>0</v>
      </c>
      <c r="AC25" s="21" t="s">
        <v>0</v>
      </c>
      <c r="AD25" s="21" t="s">
        <v>590</v>
      </c>
      <c r="AE25" s="21" t="s">
        <v>0</v>
      </c>
      <c r="AF25" s="21" t="s">
        <v>0</v>
      </c>
      <c r="AG25" s="6" t="s">
        <v>48</v>
      </c>
      <c r="AH25" s="26" t="s">
        <v>167</v>
      </c>
      <c r="AI25" s="1">
        <f t="shared" si="8"/>
        <v>90531.6</v>
      </c>
      <c r="AJ25" s="1">
        <f t="shared" si="4"/>
        <v>85423.7</v>
      </c>
      <c r="AK25" s="1">
        <v>0</v>
      </c>
      <c r="AL25" s="25">
        <v>0</v>
      </c>
      <c r="AM25" s="1">
        <v>10524.8</v>
      </c>
      <c r="AN25" s="1">
        <v>10524.8</v>
      </c>
      <c r="AO25" s="1">
        <v>0</v>
      </c>
      <c r="AP25" s="1">
        <v>0</v>
      </c>
      <c r="AQ25" s="1">
        <v>80006.8</v>
      </c>
      <c r="AR25" s="1">
        <v>74898.899999999994</v>
      </c>
      <c r="AS25" s="1">
        <f t="shared" si="9"/>
        <v>97852.7</v>
      </c>
      <c r="AT25" s="1">
        <v>0</v>
      </c>
      <c r="AU25" s="1">
        <f>13218.1-2761.1</f>
        <v>10457</v>
      </c>
      <c r="AV25" s="1">
        <v>0</v>
      </c>
      <c r="AW25" s="1">
        <v>87395.7</v>
      </c>
      <c r="AX25" s="1">
        <f>AY25+AZ25+BA25+BB25</f>
        <v>99845.1</v>
      </c>
      <c r="AY25" s="1">
        <v>0</v>
      </c>
      <c r="AZ25" s="1">
        <v>9359.5</v>
      </c>
      <c r="BA25" s="1">
        <v>0</v>
      </c>
      <c r="BB25" s="1">
        <v>90485.6</v>
      </c>
      <c r="BC25" s="1">
        <f>BD25+BE25+BF25+BG25</f>
        <v>90485.6</v>
      </c>
      <c r="BD25" s="1">
        <v>0</v>
      </c>
      <c r="BE25" s="1">
        <v>0</v>
      </c>
      <c r="BF25" s="1">
        <v>0</v>
      </c>
      <c r="BG25" s="1">
        <v>90485.6</v>
      </c>
      <c r="BH25" s="1">
        <f t="shared" si="7"/>
        <v>90485.6</v>
      </c>
      <c r="BI25" s="1">
        <v>0</v>
      </c>
      <c r="BJ25" s="1">
        <v>0</v>
      </c>
      <c r="BK25" s="1">
        <v>0</v>
      </c>
      <c r="BL25" s="1">
        <v>90485.6</v>
      </c>
    </row>
    <row r="26" spans="1:64" ht="128.25" customHeight="1" x14ac:dyDescent="0.2">
      <c r="A26" s="23" t="s">
        <v>168</v>
      </c>
      <c r="B26" s="23" t="s">
        <v>169</v>
      </c>
      <c r="C26" s="24" t="s">
        <v>170</v>
      </c>
      <c r="D26" s="21" t="s">
        <v>466</v>
      </c>
      <c r="E26" s="21" t="s">
        <v>437</v>
      </c>
      <c r="F26" s="21" t="s">
        <v>467</v>
      </c>
      <c r="G26" s="21" t="s">
        <v>0</v>
      </c>
      <c r="H26" s="21" t="s">
        <v>0</v>
      </c>
      <c r="I26" s="21" t="s">
        <v>0</v>
      </c>
      <c r="J26" s="6" t="s">
        <v>0</v>
      </c>
      <c r="K26" s="21" t="s">
        <v>0</v>
      </c>
      <c r="L26" s="21" t="s">
        <v>0</v>
      </c>
      <c r="M26" s="21" t="s">
        <v>0</v>
      </c>
      <c r="N26" s="21" t="s">
        <v>0</v>
      </c>
      <c r="O26" s="21" t="s">
        <v>0</v>
      </c>
      <c r="P26" s="21" t="s">
        <v>0</v>
      </c>
      <c r="Q26" s="6" t="s">
        <v>0</v>
      </c>
      <c r="R26" s="21" t="s">
        <v>0</v>
      </c>
      <c r="S26" s="21" t="s">
        <v>0</v>
      </c>
      <c r="T26" s="21" t="s">
        <v>0</v>
      </c>
      <c r="U26" s="21" t="s">
        <v>0</v>
      </c>
      <c r="V26" s="21" t="s">
        <v>0</v>
      </c>
      <c r="W26" s="21" t="s">
        <v>0</v>
      </c>
      <c r="X26" s="21" t="s">
        <v>0</v>
      </c>
      <c r="Y26" s="21" t="s">
        <v>0</v>
      </c>
      <c r="Z26" s="21" t="s">
        <v>0</v>
      </c>
      <c r="AA26" s="21" t="s">
        <v>0</v>
      </c>
      <c r="AB26" s="21" t="s">
        <v>0</v>
      </c>
      <c r="AC26" s="21" t="s">
        <v>0</v>
      </c>
      <c r="AD26" s="21" t="s">
        <v>468</v>
      </c>
      <c r="AE26" s="21" t="s">
        <v>0</v>
      </c>
      <c r="AF26" s="21" t="s">
        <v>0</v>
      </c>
      <c r="AG26" s="6" t="s">
        <v>50</v>
      </c>
      <c r="AH26" s="6" t="s">
        <v>171</v>
      </c>
      <c r="AI26" s="1">
        <f t="shared" si="8"/>
        <v>61117.4</v>
      </c>
      <c r="AJ26" s="1">
        <f t="shared" si="4"/>
        <v>47674</v>
      </c>
      <c r="AK26" s="1">
        <v>0</v>
      </c>
      <c r="AL26" s="25">
        <v>0</v>
      </c>
      <c r="AM26" s="1">
        <v>0</v>
      </c>
      <c r="AN26" s="1">
        <v>0</v>
      </c>
      <c r="AO26" s="1">
        <v>5500</v>
      </c>
      <c r="AP26" s="1">
        <v>5500</v>
      </c>
      <c r="AQ26" s="1">
        <v>55617.4</v>
      </c>
      <c r="AR26" s="1">
        <v>42174</v>
      </c>
      <c r="AS26" s="1">
        <f>AT26+AU26+AV26+AW26</f>
        <v>58552.1</v>
      </c>
      <c r="AT26" s="1">
        <v>0</v>
      </c>
      <c r="AU26" s="1">
        <v>0</v>
      </c>
      <c r="AV26" s="1">
        <v>11000</v>
      </c>
      <c r="AW26" s="1">
        <f>9569.6+37982.5</f>
        <v>47552.1</v>
      </c>
      <c r="AX26" s="1">
        <f>AY26+AZ26+BA26+BB26</f>
        <v>7626.2</v>
      </c>
      <c r="AY26" s="1">
        <v>0</v>
      </c>
      <c r="AZ26" s="1">
        <v>0</v>
      </c>
      <c r="BA26" s="1">
        <v>0</v>
      </c>
      <c r="BB26" s="1">
        <f>5436.2+2190</f>
        <v>7626.2</v>
      </c>
      <c r="BC26" s="1">
        <f t="shared" si="6"/>
        <v>7536.2</v>
      </c>
      <c r="BD26" s="1">
        <v>0</v>
      </c>
      <c r="BE26" s="1">
        <v>0</v>
      </c>
      <c r="BF26" s="1">
        <v>0</v>
      </c>
      <c r="BG26" s="1">
        <f>5356.2+2180</f>
        <v>7536.2</v>
      </c>
      <c r="BH26" s="1">
        <f t="shared" si="7"/>
        <v>7536.2</v>
      </c>
      <c r="BI26" s="1">
        <v>0</v>
      </c>
      <c r="BJ26" s="1">
        <v>0</v>
      </c>
      <c r="BK26" s="1">
        <v>0</v>
      </c>
      <c r="BL26" s="1">
        <f>5356.2+2180</f>
        <v>7536.2</v>
      </c>
    </row>
    <row r="27" spans="1:64" ht="102.75" customHeight="1" x14ac:dyDescent="0.2">
      <c r="A27" s="23" t="s">
        <v>172</v>
      </c>
      <c r="B27" s="23" t="s">
        <v>173</v>
      </c>
      <c r="C27" s="24" t="s">
        <v>174</v>
      </c>
      <c r="D27" s="21" t="s">
        <v>445</v>
      </c>
      <c r="E27" s="21" t="s">
        <v>437</v>
      </c>
      <c r="F27" s="21" t="s">
        <v>453</v>
      </c>
      <c r="G27" s="21" t="s">
        <v>0</v>
      </c>
      <c r="H27" s="21" t="s">
        <v>0</v>
      </c>
      <c r="I27" s="21" t="s">
        <v>0</v>
      </c>
      <c r="J27" s="6" t="s">
        <v>0</v>
      </c>
      <c r="K27" s="21" t="s">
        <v>0</v>
      </c>
      <c r="L27" s="21" t="s">
        <v>0</v>
      </c>
      <c r="M27" s="21" t="s">
        <v>0</v>
      </c>
      <c r="N27" s="21" t="s">
        <v>0</v>
      </c>
      <c r="O27" s="21" t="s">
        <v>0</v>
      </c>
      <c r="P27" s="21" t="s">
        <v>0</v>
      </c>
      <c r="Q27" s="6" t="s">
        <v>0</v>
      </c>
      <c r="R27" s="21" t="s">
        <v>0</v>
      </c>
      <c r="S27" s="21" t="s">
        <v>0</v>
      </c>
      <c r="T27" s="21" t="s">
        <v>0</v>
      </c>
      <c r="U27" s="21" t="s">
        <v>0</v>
      </c>
      <c r="V27" s="21" t="s">
        <v>0</v>
      </c>
      <c r="W27" s="21" t="s">
        <v>0</v>
      </c>
      <c r="X27" s="21" t="s">
        <v>469</v>
      </c>
      <c r="Y27" s="21" t="s">
        <v>0</v>
      </c>
      <c r="Z27" s="21" t="s">
        <v>0</v>
      </c>
      <c r="AA27" s="21" t="s">
        <v>0</v>
      </c>
      <c r="AB27" s="21" t="s">
        <v>0</v>
      </c>
      <c r="AC27" s="21" t="s">
        <v>0</v>
      </c>
      <c r="AD27" s="21" t="s">
        <v>470</v>
      </c>
      <c r="AE27" s="21" t="s">
        <v>0</v>
      </c>
      <c r="AF27" s="21" t="s">
        <v>0</v>
      </c>
      <c r="AG27" s="6" t="s">
        <v>61</v>
      </c>
      <c r="AH27" s="6" t="s">
        <v>147</v>
      </c>
      <c r="AI27" s="1">
        <f t="shared" si="8"/>
        <v>55530.8</v>
      </c>
      <c r="AJ27" s="1">
        <f t="shared" si="4"/>
        <v>9491.1</v>
      </c>
      <c r="AK27" s="1">
        <v>0</v>
      </c>
      <c r="AL27" s="25">
        <v>0</v>
      </c>
      <c r="AM27" s="1">
        <v>0</v>
      </c>
      <c r="AN27" s="1">
        <v>0</v>
      </c>
      <c r="AO27" s="1">
        <v>0</v>
      </c>
      <c r="AP27" s="1">
        <v>0</v>
      </c>
      <c r="AQ27" s="1">
        <v>55530.8</v>
      </c>
      <c r="AR27" s="1">
        <v>9491.1</v>
      </c>
      <c r="AS27" s="1">
        <f>AT27+AU27+AV27+AW27</f>
        <v>80302</v>
      </c>
      <c r="AT27" s="1">
        <v>0</v>
      </c>
      <c r="AU27" s="1">
        <v>0</v>
      </c>
      <c r="AV27" s="1">
        <v>0</v>
      </c>
      <c r="AW27" s="1">
        <v>80302</v>
      </c>
      <c r="AX27" s="1">
        <f t="shared" si="5"/>
        <v>123406.1</v>
      </c>
      <c r="AY27" s="1">
        <v>0</v>
      </c>
      <c r="AZ27" s="1">
        <v>0</v>
      </c>
      <c r="BA27" s="1">
        <v>0</v>
      </c>
      <c r="BB27" s="1">
        <v>123406.1</v>
      </c>
      <c r="BC27" s="1">
        <f t="shared" si="6"/>
        <v>128326.39999999999</v>
      </c>
      <c r="BD27" s="1">
        <v>0</v>
      </c>
      <c r="BE27" s="1">
        <v>0</v>
      </c>
      <c r="BF27" s="1">
        <v>0</v>
      </c>
      <c r="BG27" s="1">
        <v>128326.39999999999</v>
      </c>
      <c r="BH27" s="1">
        <f t="shared" si="7"/>
        <v>133443.4</v>
      </c>
      <c r="BI27" s="1">
        <v>0</v>
      </c>
      <c r="BJ27" s="1">
        <v>0</v>
      </c>
      <c r="BK27" s="1">
        <v>0</v>
      </c>
      <c r="BL27" s="1">
        <v>133443.4</v>
      </c>
    </row>
    <row r="28" spans="1:64" ht="409.6" customHeight="1" x14ac:dyDescent="0.2">
      <c r="A28" s="23" t="s">
        <v>175</v>
      </c>
      <c r="B28" s="23" t="s">
        <v>176</v>
      </c>
      <c r="C28" s="24" t="s">
        <v>177</v>
      </c>
      <c r="D28" s="21" t="s">
        <v>445</v>
      </c>
      <c r="E28" s="21" t="s">
        <v>437</v>
      </c>
      <c r="F28" s="21" t="s">
        <v>453</v>
      </c>
      <c r="G28" s="21" t="s">
        <v>0</v>
      </c>
      <c r="H28" s="21" t="s">
        <v>0</v>
      </c>
      <c r="I28" s="21" t="s">
        <v>0</v>
      </c>
      <c r="J28" s="6" t="s">
        <v>0</v>
      </c>
      <c r="K28" s="21" t="s">
        <v>0</v>
      </c>
      <c r="L28" s="21" t="s">
        <v>0</v>
      </c>
      <c r="M28" s="21" t="s">
        <v>0</v>
      </c>
      <c r="N28" s="21" t="s">
        <v>0</v>
      </c>
      <c r="O28" s="21" t="s">
        <v>0</v>
      </c>
      <c r="P28" s="21" t="s">
        <v>0</v>
      </c>
      <c r="Q28" s="6" t="s">
        <v>0</v>
      </c>
      <c r="R28" s="21" t="s">
        <v>0</v>
      </c>
      <c r="S28" s="21" t="s">
        <v>0</v>
      </c>
      <c r="T28" s="21" t="s">
        <v>0</v>
      </c>
      <c r="U28" s="21" t="s">
        <v>0</v>
      </c>
      <c r="V28" s="21" t="s">
        <v>0</v>
      </c>
      <c r="W28" s="21" t="s">
        <v>0</v>
      </c>
      <c r="X28" s="21" t="s">
        <v>0</v>
      </c>
      <c r="Y28" s="21" t="s">
        <v>0</v>
      </c>
      <c r="Z28" s="21" t="s">
        <v>0</v>
      </c>
      <c r="AA28" s="21" t="s">
        <v>0</v>
      </c>
      <c r="AB28" s="21" t="s">
        <v>0</v>
      </c>
      <c r="AC28" s="21" t="s">
        <v>0</v>
      </c>
      <c r="AD28" s="21" t="s">
        <v>471</v>
      </c>
      <c r="AE28" s="21" t="s">
        <v>0</v>
      </c>
      <c r="AF28" s="21" t="s">
        <v>0</v>
      </c>
      <c r="AG28" s="6" t="s">
        <v>62</v>
      </c>
      <c r="AH28" s="6" t="s">
        <v>178</v>
      </c>
      <c r="AI28" s="1">
        <f t="shared" si="8"/>
        <v>674.5</v>
      </c>
      <c r="AJ28" s="1">
        <f t="shared" si="4"/>
        <v>231</v>
      </c>
      <c r="AK28" s="1">
        <v>0</v>
      </c>
      <c r="AL28" s="25">
        <v>0</v>
      </c>
      <c r="AM28" s="1">
        <v>0</v>
      </c>
      <c r="AN28" s="1">
        <v>0</v>
      </c>
      <c r="AO28" s="1">
        <v>0</v>
      </c>
      <c r="AP28" s="1">
        <v>0</v>
      </c>
      <c r="AQ28" s="1">
        <v>674.5</v>
      </c>
      <c r="AR28" s="1">
        <v>231</v>
      </c>
      <c r="AS28" s="1">
        <f t="shared" si="9"/>
        <v>6845.4000000000005</v>
      </c>
      <c r="AT28" s="1">
        <v>0</v>
      </c>
      <c r="AU28" s="1">
        <v>390.1</v>
      </c>
      <c r="AV28" s="1">
        <v>0</v>
      </c>
      <c r="AW28" s="1">
        <v>6455.3</v>
      </c>
      <c r="AX28" s="1">
        <f t="shared" si="5"/>
        <v>1835.3</v>
      </c>
      <c r="AY28" s="1">
        <v>0</v>
      </c>
      <c r="AZ28" s="1">
        <v>0</v>
      </c>
      <c r="BA28" s="1">
        <v>0</v>
      </c>
      <c r="BB28" s="1">
        <f>1163.3+672</f>
        <v>1835.3</v>
      </c>
      <c r="BC28" s="1">
        <f t="shared" si="6"/>
        <v>1716</v>
      </c>
      <c r="BD28" s="1">
        <v>0</v>
      </c>
      <c r="BE28" s="1">
        <v>0</v>
      </c>
      <c r="BF28" s="1">
        <v>0</v>
      </c>
      <c r="BG28" s="1">
        <f>1044+672</f>
        <v>1716</v>
      </c>
      <c r="BH28" s="1">
        <f t="shared" si="7"/>
        <v>1716</v>
      </c>
      <c r="BI28" s="1">
        <v>0</v>
      </c>
      <c r="BJ28" s="1">
        <v>0</v>
      </c>
      <c r="BK28" s="1">
        <v>0</v>
      </c>
      <c r="BL28" s="1">
        <f>1044+672</f>
        <v>1716</v>
      </c>
    </row>
    <row r="29" spans="1:64" ht="115.5" customHeight="1" x14ac:dyDescent="0.2">
      <c r="A29" s="23" t="s">
        <v>179</v>
      </c>
      <c r="B29" s="23" t="s">
        <v>180</v>
      </c>
      <c r="C29" s="24" t="s">
        <v>181</v>
      </c>
      <c r="D29" s="21" t="s">
        <v>445</v>
      </c>
      <c r="E29" s="21" t="s">
        <v>437</v>
      </c>
      <c r="F29" s="21" t="s">
        <v>453</v>
      </c>
      <c r="G29" s="21" t="s">
        <v>549</v>
      </c>
      <c r="H29" s="21" t="s">
        <v>437</v>
      </c>
      <c r="I29" s="21" t="s">
        <v>550</v>
      </c>
      <c r="J29" s="6">
        <v>1033</v>
      </c>
      <c r="K29" s="21" t="s">
        <v>0</v>
      </c>
      <c r="L29" s="21" t="s">
        <v>0</v>
      </c>
      <c r="M29" s="21" t="s">
        <v>0</v>
      </c>
      <c r="N29" s="21" t="s">
        <v>0</v>
      </c>
      <c r="O29" s="21" t="s">
        <v>0</v>
      </c>
      <c r="P29" s="21" t="s">
        <v>0</v>
      </c>
      <c r="Q29" s="6" t="s">
        <v>0</v>
      </c>
      <c r="R29" s="21" t="s">
        <v>0</v>
      </c>
      <c r="S29" s="21" t="s">
        <v>0</v>
      </c>
      <c r="T29" s="21" t="s">
        <v>0</v>
      </c>
      <c r="U29" s="21" t="s">
        <v>0</v>
      </c>
      <c r="V29" s="21" t="s">
        <v>0</v>
      </c>
      <c r="W29" s="21" t="s">
        <v>0</v>
      </c>
      <c r="X29" s="21" t="s">
        <v>551</v>
      </c>
      <c r="Y29" s="21" t="s">
        <v>437</v>
      </c>
      <c r="Z29" s="21" t="s">
        <v>553</v>
      </c>
      <c r="AA29" s="21" t="s">
        <v>552</v>
      </c>
      <c r="AB29" s="21" t="s">
        <v>437</v>
      </c>
      <c r="AC29" s="21">
        <v>44652</v>
      </c>
      <c r="AD29" s="21" t="s">
        <v>554</v>
      </c>
      <c r="AE29" s="21" t="s">
        <v>0</v>
      </c>
      <c r="AF29" s="21" t="s">
        <v>0</v>
      </c>
      <c r="AG29" s="6" t="s">
        <v>49</v>
      </c>
      <c r="AH29" s="6" t="s">
        <v>139</v>
      </c>
      <c r="AI29" s="1">
        <f t="shared" si="8"/>
        <v>114396.4</v>
      </c>
      <c r="AJ29" s="1">
        <f t="shared" si="4"/>
        <v>111694.6</v>
      </c>
      <c r="AK29" s="1">
        <v>0</v>
      </c>
      <c r="AL29" s="25">
        <v>0</v>
      </c>
      <c r="AM29" s="1">
        <v>0</v>
      </c>
      <c r="AN29" s="1">
        <v>0</v>
      </c>
      <c r="AO29" s="1">
        <v>300</v>
      </c>
      <c r="AP29" s="1">
        <v>300</v>
      </c>
      <c r="AQ29" s="1">
        <v>114096.4</v>
      </c>
      <c r="AR29" s="1">
        <v>111394.6</v>
      </c>
      <c r="AS29" s="1">
        <f>AT29+AU29+AV29+AW29</f>
        <v>108255.2</v>
      </c>
      <c r="AT29" s="1">
        <v>0</v>
      </c>
      <c r="AU29" s="1">
        <v>0</v>
      </c>
      <c r="AV29" s="1">
        <v>0</v>
      </c>
      <c r="AW29" s="1">
        <v>108255.2</v>
      </c>
      <c r="AX29" s="1">
        <f t="shared" si="5"/>
        <v>110234</v>
      </c>
      <c r="AY29" s="1">
        <v>0</v>
      </c>
      <c r="AZ29" s="1">
        <v>0</v>
      </c>
      <c r="BA29" s="1">
        <v>0</v>
      </c>
      <c r="BB29" s="1">
        <v>110234</v>
      </c>
      <c r="BC29" s="1">
        <f t="shared" si="6"/>
        <v>110005.6</v>
      </c>
      <c r="BD29" s="1">
        <v>0</v>
      </c>
      <c r="BE29" s="1">
        <v>0</v>
      </c>
      <c r="BF29" s="1">
        <v>0</v>
      </c>
      <c r="BG29" s="1">
        <v>110005.6</v>
      </c>
      <c r="BH29" s="1">
        <f t="shared" si="7"/>
        <v>110005.6</v>
      </c>
      <c r="BI29" s="1">
        <v>0</v>
      </c>
      <c r="BJ29" s="1">
        <v>0</v>
      </c>
      <c r="BK29" s="1">
        <v>0</v>
      </c>
      <c r="BL29" s="1">
        <v>110005.6</v>
      </c>
    </row>
    <row r="30" spans="1:64" ht="60.75" customHeight="1" x14ac:dyDescent="0.2">
      <c r="A30" s="23" t="s">
        <v>182</v>
      </c>
      <c r="B30" s="23" t="s">
        <v>183</v>
      </c>
      <c r="C30" s="24" t="s">
        <v>184</v>
      </c>
      <c r="D30" s="21" t="s">
        <v>445</v>
      </c>
      <c r="E30" s="21" t="s">
        <v>437</v>
      </c>
      <c r="F30" s="21" t="s">
        <v>453</v>
      </c>
      <c r="G30" s="21" t="s">
        <v>0</v>
      </c>
      <c r="H30" s="21" t="s">
        <v>0</v>
      </c>
      <c r="I30" s="21" t="s">
        <v>0</v>
      </c>
      <c r="J30" s="6" t="s">
        <v>0</v>
      </c>
      <c r="K30" s="21" t="s">
        <v>0</v>
      </c>
      <c r="L30" s="21" t="s">
        <v>0</v>
      </c>
      <c r="M30" s="21" t="s">
        <v>0</v>
      </c>
      <c r="N30" s="21" t="s">
        <v>0</v>
      </c>
      <c r="O30" s="21" t="s">
        <v>0</v>
      </c>
      <c r="P30" s="21" t="s">
        <v>0</v>
      </c>
      <c r="Q30" s="6" t="s">
        <v>0</v>
      </c>
      <c r="R30" s="21" t="s">
        <v>0</v>
      </c>
      <c r="S30" s="21" t="s">
        <v>0</v>
      </c>
      <c r="T30" s="21" t="s">
        <v>0</v>
      </c>
      <c r="U30" s="21" t="s">
        <v>0</v>
      </c>
      <c r="V30" s="21" t="s">
        <v>0</v>
      </c>
      <c r="W30" s="21" t="s">
        <v>0</v>
      </c>
      <c r="X30" s="21" t="s">
        <v>555</v>
      </c>
      <c r="Y30" s="21" t="s">
        <v>437</v>
      </c>
      <c r="Z30" s="21" t="s">
        <v>547</v>
      </c>
      <c r="AA30" s="21" t="s">
        <v>0</v>
      </c>
      <c r="AB30" s="21" t="s">
        <v>0</v>
      </c>
      <c r="AC30" s="21" t="s">
        <v>0</v>
      </c>
      <c r="AD30" s="21" t="s">
        <v>556</v>
      </c>
      <c r="AE30" s="21" t="s">
        <v>0</v>
      </c>
      <c r="AF30" s="21" t="s">
        <v>0</v>
      </c>
      <c r="AG30" s="6" t="s">
        <v>49</v>
      </c>
      <c r="AH30" s="6" t="s">
        <v>185</v>
      </c>
      <c r="AI30" s="1">
        <f t="shared" si="8"/>
        <v>84048.5</v>
      </c>
      <c r="AJ30" s="1">
        <f t="shared" si="4"/>
        <v>79626.2</v>
      </c>
      <c r="AK30" s="1">
        <v>0</v>
      </c>
      <c r="AL30" s="25">
        <v>0</v>
      </c>
      <c r="AM30" s="1">
        <v>0</v>
      </c>
      <c r="AN30" s="1">
        <v>0</v>
      </c>
      <c r="AO30" s="1">
        <v>23400</v>
      </c>
      <c r="AP30" s="1">
        <v>23400</v>
      </c>
      <c r="AQ30" s="1">
        <v>60648.5</v>
      </c>
      <c r="AR30" s="1">
        <v>56226.2</v>
      </c>
      <c r="AS30" s="1">
        <f t="shared" si="9"/>
        <v>77839.5</v>
      </c>
      <c r="AT30" s="1">
        <v>0</v>
      </c>
      <c r="AU30" s="1">
        <v>0</v>
      </c>
      <c r="AV30" s="1">
        <v>0</v>
      </c>
      <c r="AW30" s="1">
        <v>77839.5</v>
      </c>
      <c r="AX30" s="1">
        <f>AY30+AZ30+BA30+BB30</f>
        <v>66777.3</v>
      </c>
      <c r="AY30" s="1">
        <v>0</v>
      </c>
      <c r="AZ30" s="1">
        <v>0</v>
      </c>
      <c r="BA30" s="1">
        <f>378+158</f>
        <v>536</v>
      </c>
      <c r="BB30" s="1">
        <v>66241.3</v>
      </c>
      <c r="BC30" s="1">
        <f t="shared" si="6"/>
        <v>59925.4</v>
      </c>
      <c r="BD30" s="1">
        <v>0</v>
      </c>
      <c r="BE30" s="1">
        <v>0</v>
      </c>
      <c r="BF30" s="1">
        <v>0</v>
      </c>
      <c r="BG30" s="1">
        <v>59925.4</v>
      </c>
      <c r="BH30" s="1">
        <f t="shared" si="7"/>
        <v>59425.4</v>
      </c>
      <c r="BI30" s="1">
        <v>0</v>
      </c>
      <c r="BJ30" s="1">
        <v>0</v>
      </c>
      <c r="BK30" s="1">
        <v>0</v>
      </c>
      <c r="BL30" s="1">
        <v>59425.4</v>
      </c>
    </row>
    <row r="31" spans="1:64" ht="171.75" customHeight="1" x14ac:dyDescent="0.2">
      <c r="A31" s="23" t="s">
        <v>186</v>
      </c>
      <c r="B31" s="23" t="s">
        <v>187</v>
      </c>
      <c r="C31" s="24" t="s">
        <v>188</v>
      </c>
      <c r="D31" s="21" t="s">
        <v>472</v>
      </c>
      <c r="E31" s="21" t="s">
        <v>463</v>
      </c>
      <c r="F31" s="21" t="s">
        <v>473</v>
      </c>
      <c r="G31" s="21" t="s">
        <v>0</v>
      </c>
      <c r="H31" s="21" t="s">
        <v>0</v>
      </c>
      <c r="I31" s="21" t="s">
        <v>0</v>
      </c>
      <c r="J31" s="6" t="s">
        <v>0</v>
      </c>
      <c r="K31" s="21" t="s">
        <v>0</v>
      </c>
      <c r="L31" s="21" t="s">
        <v>0</v>
      </c>
      <c r="M31" s="21" t="s">
        <v>0</v>
      </c>
      <c r="N31" s="21" t="s">
        <v>0</v>
      </c>
      <c r="O31" s="21" t="s">
        <v>0</v>
      </c>
      <c r="P31" s="21" t="s">
        <v>0</v>
      </c>
      <c r="Q31" s="6" t="s">
        <v>0</v>
      </c>
      <c r="R31" s="21" t="s">
        <v>0</v>
      </c>
      <c r="S31" s="21" t="s">
        <v>0</v>
      </c>
      <c r="T31" s="21" t="s">
        <v>0</v>
      </c>
      <c r="U31" s="21" t="s">
        <v>0</v>
      </c>
      <c r="V31" s="21" t="s">
        <v>0</v>
      </c>
      <c r="W31" s="21" t="s">
        <v>0</v>
      </c>
      <c r="X31" s="21" t="s">
        <v>474</v>
      </c>
      <c r="Y31" s="21" t="s">
        <v>437</v>
      </c>
      <c r="Z31" s="21" t="s">
        <v>475</v>
      </c>
      <c r="AA31" s="21" t="s">
        <v>0</v>
      </c>
      <c r="AB31" s="21" t="s">
        <v>0</v>
      </c>
      <c r="AC31" s="21" t="s">
        <v>0</v>
      </c>
      <c r="AD31" s="21" t="s">
        <v>476</v>
      </c>
      <c r="AE31" s="21" t="s">
        <v>0</v>
      </c>
      <c r="AF31" s="21" t="s">
        <v>0</v>
      </c>
      <c r="AG31" s="6" t="s">
        <v>44</v>
      </c>
      <c r="AH31" s="6" t="s">
        <v>189</v>
      </c>
      <c r="AI31" s="1">
        <f t="shared" si="8"/>
        <v>26895.4</v>
      </c>
      <c r="AJ31" s="1">
        <f t="shared" si="4"/>
        <v>12423.8</v>
      </c>
      <c r="AK31" s="1">
        <v>0</v>
      </c>
      <c r="AL31" s="25">
        <v>0</v>
      </c>
      <c r="AM31" s="1">
        <v>0</v>
      </c>
      <c r="AN31" s="1">
        <v>0</v>
      </c>
      <c r="AO31" s="1">
        <v>0</v>
      </c>
      <c r="AP31" s="1">
        <v>0</v>
      </c>
      <c r="AQ31" s="1">
        <v>26895.4</v>
      </c>
      <c r="AR31" s="1">
        <v>12423.8</v>
      </c>
      <c r="AS31" s="1">
        <f t="shared" si="9"/>
        <v>620</v>
      </c>
      <c r="AT31" s="1">
        <v>0</v>
      </c>
      <c r="AU31" s="1">
        <v>0</v>
      </c>
      <c r="AV31" s="1">
        <v>0</v>
      </c>
      <c r="AW31" s="1">
        <v>620</v>
      </c>
      <c r="AX31" s="1">
        <f t="shared" si="5"/>
        <v>1293.5999999999999</v>
      </c>
      <c r="AY31" s="1">
        <v>0</v>
      </c>
      <c r="AZ31" s="1">
        <v>0</v>
      </c>
      <c r="BA31" s="1">
        <v>0</v>
      </c>
      <c r="BB31" s="1">
        <v>1293.5999999999999</v>
      </c>
      <c r="BC31" s="1">
        <f t="shared" si="6"/>
        <v>2340.8000000000002</v>
      </c>
      <c r="BD31" s="1">
        <v>0</v>
      </c>
      <c r="BE31" s="1">
        <v>0</v>
      </c>
      <c r="BF31" s="1">
        <v>0</v>
      </c>
      <c r="BG31" s="1">
        <v>2340.8000000000002</v>
      </c>
      <c r="BH31" s="1">
        <f t="shared" si="7"/>
        <v>2843.6</v>
      </c>
      <c r="BI31" s="1">
        <v>0</v>
      </c>
      <c r="BJ31" s="1">
        <v>0</v>
      </c>
      <c r="BK31" s="1">
        <v>0</v>
      </c>
      <c r="BL31" s="1">
        <v>2843.6</v>
      </c>
    </row>
    <row r="32" spans="1:64" ht="159.75" customHeight="1" x14ac:dyDescent="0.2">
      <c r="A32" s="23" t="s">
        <v>190</v>
      </c>
      <c r="B32" s="23" t="s">
        <v>191</v>
      </c>
      <c r="C32" s="24" t="s">
        <v>192</v>
      </c>
      <c r="D32" s="21" t="s">
        <v>472</v>
      </c>
      <c r="E32" s="21" t="s">
        <v>463</v>
      </c>
      <c r="F32" s="21" t="s">
        <v>473</v>
      </c>
      <c r="G32" s="21" t="s">
        <v>0</v>
      </c>
      <c r="H32" s="21" t="s">
        <v>0</v>
      </c>
      <c r="I32" s="21" t="s">
        <v>0</v>
      </c>
      <c r="J32" s="6" t="s">
        <v>0</v>
      </c>
      <c r="K32" s="21" t="s">
        <v>0</v>
      </c>
      <c r="L32" s="21" t="s">
        <v>0</v>
      </c>
      <c r="M32" s="21" t="s">
        <v>0</v>
      </c>
      <c r="N32" s="21" t="s">
        <v>0</v>
      </c>
      <c r="O32" s="21" t="s">
        <v>0</v>
      </c>
      <c r="P32" s="21" t="s">
        <v>0</v>
      </c>
      <c r="Q32" s="6" t="s">
        <v>0</v>
      </c>
      <c r="R32" s="21" t="s">
        <v>0</v>
      </c>
      <c r="S32" s="21" t="s">
        <v>0</v>
      </c>
      <c r="T32" s="21" t="s">
        <v>0</v>
      </c>
      <c r="U32" s="21" t="s">
        <v>0</v>
      </c>
      <c r="V32" s="21" t="s">
        <v>0</v>
      </c>
      <c r="W32" s="21" t="s">
        <v>0</v>
      </c>
      <c r="X32" s="21" t="s">
        <v>474</v>
      </c>
      <c r="Y32" s="21" t="s">
        <v>437</v>
      </c>
      <c r="Z32" s="21" t="s">
        <v>475</v>
      </c>
      <c r="AA32" s="21" t="s">
        <v>0</v>
      </c>
      <c r="AB32" s="21" t="s">
        <v>0</v>
      </c>
      <c r="AC32" s="21" t="s">
        <v>0</v>
      </c>
      <c r="AD32" s="21" t="s">
        <v>477</v>
      </c>
      <c r="AE32" s="21" t="s">
        <v>0</v>
      </c>
      <c r="AF32" s="21" t="s">
        <v>0</v>
      </c>
      <c r="AG32" s="6" t="s">
        <v>44</v>
      </c>
      <c r="AH32" s="6" t="s">
        <v>189</v>
      </c>
      <c r="AI32" s="1">
        <f t="shared" si="8"/>
        <v>11813.3</v>
      </c>
      <c r="AJ32" s="1">
        <f t="shared" si="4"/>
        <v>764.9</v>
      </c>
      <c r="AK32" s="1">
        <v>0</v>
      </c>
      <c r="AL32" s="25">
        <v>0</v>
      </c>
      <c r="AM32" s="1">
        <v>0</v>
      </c>
      <c r="AN32" s="1">
        <v>0</v>
      </c>
      <c r="AO32" s="1">
        <v>0</v>
      </c>
      <c r="AP32" s="1">
        <v>0</v>
      </c>
      <c r="AQ32" s="1">
        <v>11813.3</v>
      </c>
      <c r="AR32" s="1">
        <v>764.9</v>
      </c>
      <c r="AS32" s="1">
        <f t="shared" si="9"/>
        <v>8382.1</v>
      </c>
      <c r="AT32" s="1">
        <v>0</v>
      </c>
      <c r="AU32" s="1">
        <v>0</v>
      </c>
      <c r="AV32" s="1">
        <v>0</v>
      </c>
      <c r="AW32" s="1">
        <v>8382.1</v>
      </c>
      <c r="AX32" s="1">
        <f t="shared" si="5"/>
        <v>1550</v>
      </c>
      <c r="AY32" s="1">
        <v>0</v>
      </c>
      <c r="AZ32" s="1">
        <v>0</v>
      </c>
      <c r="BA32" s="1">
        <v>0</v>
      </c>
      <c r="BB32" s="1">
        <f>500+200+350+500</f>
        <v>1550</v>
      </c>
      <c r="BC32" s="1">
        <f t="shared" si="6"/>
        <v>0</v>
      </c>
      <c r="BD32" s="1">
        <v>0</v>
      </c>
      <c r="BE32" s="1">
        <v>0</v>
      </c>
      <c r="BF32" s="1">
        <v>0</v>
      </c>
      <c r="BG32" s="1">
        <v>0</v>
      </c>
      <c r="BH32" s="1">
        <f t="shared" si="7"/>
        <v>0</v>
      </c>
      <c r="BI32" s="1">
        <v>0</v>
      </c>
      <c r="BJ32" s="1">
        <v>0</v>
      </c>
      <c r="BK32" s="1">
        <v>0</v>
      </c>
      <c r="BL32" s="1">
        <v>0</v>
      </c>
    </row>
    <row r="33" spans="1:64" ht="141" customHeight="1" x14ac:dyDescent="0.2">
      <c r="A33" s="23" t="s">
        <v>193</v>
      </c>
      <c r="B33" s="23" t="s">
        <v>194</v>
      </c>
      <c r="C33" s="24" t="s">
        <v>195</v>
      </c>
      <c r="D33" s="21" t="s">
        <v>472</v>
      </c>
      <c r="E33" s="21" t="s">
        <v>463</v>
      </c>
      <c r="F33" s="21" t="s">
        <v>473</v>
      </c>
      <c r="G33" s="21" t="s">
        <v>0</v>
      </c>
      <c r="H33" s="21" t="s">
        <v>0</v>
      </c>
      <c r="I33" s="21" t="s">
        <v>0</v>
      </c>
      <c r="J33" s="6" t="s">
        <v>0</v>
      </c>
      <c r="K33" s="21" t="s">
        <v>0</v>
      </c>
      <c r="L33" s="21" t="s">
        <v>0</v>
      </c>
      <c r="M33" s="21" t="s">
        <v>0</v>
      </c>
      <c r="N33" s="21" t="s">
        <v>0</v>
      </c>
      <c r="O33" s="21" t="s">
        <v>0</v>
      </c>
      <c r="P33" s="21" t="s">
        <v>0</v>
      </c>
      <c r="Q33" s="6" t="s">
        <v>0</v>
      </c>
      <c r="R33" s="21" t="s">
        <v>0</v>
      </c>
      <c r="S33" s="21" t="s">
        <v>0</v>
      </c>
      <c r="T33" s="21" t="s">
        <v>0</v>
      </c>
      <c r="U33" s="21" t="s">
        <v>0</v>
      </c>
      <c r="V33" s="21" t="s">
        <v>0</v>
      </c>
      <c r="W33" s="21" t="s">
        <v>0</v>
      </c>
      <c r="X33" s="21" t="s">
        <v>474</v>
      </c>
      <c r="Y33" s="21" t="s">
        <v>437</v>
      </c>
      <c r="Z33" s="21" t="s">
        <v>475</v>
      </c>
      <c r="AA33" s="21" t="s">
        <v>0</v>
      </c>
      <c r="AB33" s="21" t="s">
        <v>0</v>
      </c>
      <c r="AC33" s="21" t="s">
        <v>0</v>
      </c>
      <c r="AD33" s="21" t="s">
        <v>478</v>
      </c>
      <c r="AE33" s="21" t="s">
        <v>0</v>
      </c>
      <c r="AF33" s="21" t="s">
        <v>0</v>
      </c>
      <c r="AG33" s="6" t="s">
        <v>44</v>
      </c>
      <c r="AH33" s="6" t="s">
        <v>189</v>
      </c>
      <c r="AI33" s="1">
        <f t="shared" si="8"/>
        <v>4500</v>
      </c>
      <c r="AJ33" s="1">
        <f t="shared" si="4"/>
        <v>4500</v>
      </c>
      <c r="AK33" s="1">
        <v>0</v>
      </c>
      <c r="AL33" s="25">
        <v>0</v>
      </c>
      <c r="AM33" s="1">
        <v>0</v>
      </c>
      <c r="AN33" s="1">
        <v>0</v>
      </c>
      <c r="AO33" s="1">
        <v>0</v>
      </c>
      <c r="AP33" s="1">
        <v>0</v>
      </c>
      <c r="AQ33" s="1">
        <v>4500</v>
      </c>
      <c r="AR33" s="1">
        <v>4500</v>
      </c>
      <c r="AS33" s="1">
        <f t="shared" si="9"/>
        <v>0</v>
      </c>
      <c r="AT33" s="1">
        <v>0</v>
      </c>
      <c r="AU33" s="1">
        <v>0</v>
      </c>
      <c r="AV33" s="1">
        <v>0</v>
      </c>
      <c r="AW33" s="1">
        <v>0</v>
      </c>
      <c r="AX33" s="1">
        <f t="shared" si="5"/>
        <v>0</v>
      </c>
      <c r="AY33" s="1">
        <v>0</v>
      </c>
      <c r="AZ33" s="1">
        <v>0</v>
      </c>
      <c r="BA33" s="1">
        <v>0</v>
      </c>
      <c r="BB33" s="1">
        <v>0</v>
      </c>
      <c r="BC33" s="1">
        <f t="shared" si="6"/>
        <v>0</v>
      </c>
      <c r="BD33" s="1">
        <v>0</v>
      </c>
      <c r="BE33" s="1">
        <v>0</v>
      </c>
      <c r="BF33" s="1">
        <v>0</v>
      </c>
      <c r="BG33" s="1">
        <v>0</v>
      </c>
      <c r="BH33" s="1">
        <f t="shared" si="7"/>
        <v>0</v>
      </c>
      <c r="BI33" s="1">
        <v>0</v>
      </c>
      <c r="BJ33" s="1">
        <v>0</v>
      </c>
      <c r="BK33" s="1">
        <v>0</v>
      </c>
      <c r="BL33" s="1">
        <v>0</v>
      </c>
    </row>
    <row r="34" spans="1:64" ht="168" customHeight="1" x14ac:dyDescent="0.2">
      <c r="A34" s="23" t="s">
        <v>196</v>
      </c>
      <c r="B34" s="23" t="s">
        <v>197</v>
      </c>
      <c r="C34" s="24" t="s">
        <v>198</v>
      </c>
      <c r="D34" s="21" t="s">
        <v>479</v>
      </c>
      <c r="E34" s="21" t="s">
        <v>480</v>
      </c>
      <c r="F34" s="21" t="s">
        <v>467</v>
      </c>
      <c r="G34" s="21" t="s">
        <v>0</v>
      </c>
      <c r="H34" s="21" t="s">
        <v>0</v>
      </c>
      <c r="I34" s="21" t="s">
        <v>0</v>
      </c>
      <c r="J34" s="6" t="s">
        <v>0</v>
      </c>
      <c r="K34" s="21" t="s">
        <v>0</v>
      </c>
      <c r="L34" s="21" t="s">
        <v>0</v>
      </c>
      <c r="M34" s="21" t="s">
        <v>0</v>
      </c>
      <c r="N34" s="21" t="s">
        <v>0</v>
      </c>
      <c r="O34" s="21" t="s">
        <v>0</v>
      </c>
      <c r="P34" s="21" t="s">
        <v>0</v>
      </c>
      <c r="Q34" s="6" t="s">
        <v>0</v>
      </c>
      <c r="R34" s="21" t="s">
        <v>0</v>
      </c>
      <c r="S34" s="21" t="s">
        <v>0</v>
      </c>
      <c r="T34" s="21" t="s">
        <v>0</v>
      </c>
      <c r="U34" s="21" t="s">
        <v>0</v>
      </c>
      <c r="V34" s="21" t="s">
        <v>0</v>
      </c>
      <c r="W34" s="21" t="s">
        <v>0</v>
      </c>
      <c r="X34" s="21" t="s">
        <v>481</v>
      </c>
      <c r="Y34" s="21" t="s">
        <v>437</v>
      </c>
      <c r="Z34" s="21" t="s">
        <v>482</v>
      </c>
      <c r="AA34" s="21" t="s">
        <v>0</v>
      </c>
      <c r="AB34" s="21" t="s">
        <v>0</v>
      </c>
      <c r="AC34" s="21" t="s">
        <v>0</v>
      </c>
      <c r="AD34" s="21" t="s">
        <v>483</v>
      </c>
      <c r="AE34" s="21" t="s">
        <v>0</v>
      </c>
      <c r="AF34" s="21" t="s">
        <v>0</v>
      </c>
      <c r="AG34" s="6" t="s">
        <v>44</v>
      </c>
      <c r="AH34" s="6" t="s">
        <v>178</v>
      </c>
      <c r="AI34" s="1">
        <f t="shared" si="8"/>
        <v>5643.5</v>
      </c>
      <c r="AJ34" s="1">
        <f t="shared" si="4"/>
        <v>5636.1</v>
      </c>
      <c r="AK34" s="1">
        <v>0</v>
      </c>
      <c r="AL34" s="25">
        <v>0</v>
      </c>
      <c r="AM34" s="1">
        <v>0</v>
      </c>
      <c r="AN34" s="1">
        <v>0</v>
      </c>
      <c r="AO34" s="1">
        <v>0</v>
      </c>
      <c r="AP34" s="1">
        <v>0</v>
      </c>
      <c r="AQ34" s="1">
        <v>5643.5</v>
      </c>
      <c r="AR34" s="1">
        <v>5636.1</v>
      </c>
      <c r="AS34" s="1">
        <f>AT34+AU34+AV34+AW34</f>
        <v>7559.5</v>
      </c>
      <c r="AT34" s="1">
        <v>0</v>
      </c>
      <c r="AU34" s="1">
        <v>0</v>
      </c>
      <c r="AV34" s="1">
        <v>0</v>
      </c>
      <c r="AW34" s="1">
        <v>7559.5</v>
      </c>
      <c r="AX34" s="1">
        <f t="shared" si="5"/>
        <v>4915.1000000000004</v>
      </c>
      <c r="AY34" s="1">
        <v>0</v>
      </c>
      <c r="AZ34" s="1">
        <v>0</v>
      </c>
      <c r="BA34" s="1">
        <v>0</v>
      </c>
      <c r="BB34" s="1">
        <v>4915.1000000000004</v>
      </c>
      <c r="BC34" s="1">
        <f t="shared" si="6"/>
        <v>4915.1000000000004</v>
      </c>
      <c r="BD34" s="1">
        <v>0</v>
      </c>
      <c r="BE34" s="1">
        <v>0</v>
      </c>
      <c r="BF34" s="1">
        <v>0</v>
      </c>
      <c r="BG34" s="1">
        <v>4915.1000000000004</v>
      </c>
      <c r="BH34" s="1">
        <f t="shared" si="7"/>
        <v>4915.1000000000004</v>
      </c>
      <c r="BI34" s="1">
        <v>0</v>
      </c>
      <c r="BJ34" s="1">
        <v>0</v>
      </c>
      <c r="BK34" s="1">
        <v>0</v>
      </c>
      <c r="BL34" s="1">
        <v>4915.1000000000004</v>
      </c>
    </row>
    <row r="35" spans="1:64" ht="139.5" customHeight="1" x14ac:dyDescent="0.2">
      <c r="A35" s="23" t="s">
        <v>199</v>
      </c>
      <c r="B35" s="23" t="s">
        <v>200</v>
      </c>
      <c r="C35" s="24" t="s">
        <v>201</v>
      </c>
      <c r="D35" s="21" t="s">
        <v>445</v>
      </c>
      <c r="E35" s="21" t="s">
        <v>0</v>
      </c>
      <c r="F35" s="21" t="s">
        <v>0</v>
      </c>
      <c r="G35" s="21" t="s">
        <v>0</v>
      </c>
      <c r="H35" s="21" t="s">
        <v>0</v>
      </c>
      <c r="I35" s="21" t="s">
        <v>0</v>
      </c>
      <c r="J35" s="6" t="s">
        <v>0</v>
      </c>
      <c r="K35" s="21" t="s">
        <v>0</v>
      </c>
      <c r="L35" s="21" t="s">
        <v>0</v>
      </c>
      <c r="M35" s="21" t="s">
        <v>0</v>
      </c>
      <c r="N35" s="21" t="s">
        <v>0</v>
      </c>
      <c r="O35" s="21" t="s">
        <v>0</v>
      </c>
      <c r="P35" s="21" t="s">
        <v>0</v>
      </c>
      <c r="Q35" s="6" t="s">
        <v>0</v>
      </c>
      <c r="R35" s="21" t="s">
        <v>0</v>
      </c>
      <c r="S35" s="21" t="s">
        <v>0</v>
      </c>
      <c r="T35" s="21" t="s">
        <v>0</v>
      </c>
      <c r="U35" s="21" t="s">
        <v>0</v>
      </c>
      <c r="V35" s="21" t="s">
        <v>0</v>
      </c>
      <c r="W35" s="21" t="s">
        <v>0</v>
      </c>
      <c r="X35" s="21" t="s">
        <v>0</v>
      </c>
      <c r="Y35" s="21" t="s">
        <v>0</v>
      </c>
      <c r="Z35" s="21" t="s">
        <v>0</v>
      </c>
      <c r="AA35" s="21" t="s">
        <v>0</v>
      </c>
      <c r="AB35" s="21" t="s">
        <v>0</v>
      </c>
      <c r="AC35" s="21" t="s">
        <v>0</v>
      </c>
      <c r="AD35" s="21" t="s">
        <v>484</v>
      </c>
      <c r="AE35" s="21" t="s">
        <v>0</v>
      </c>
      <c r="AF35" s="21" t="s">
        <v>0</v>
      </c>
      <c r="AG35" s="6" t="s">
        <v>65</v>
      </c>
      <c r="AH35" s="6" t="s">
        <v>118</v>
      </c>
      <c r="AI35" s="1">
        <f t="shared" si="8"/>
        <v>2260</v>
      </c>
      <c r="AJ35" s="1">
        <f t="shared" si="4"/>
        <v>2150</v>
      </c>
      <c r="AK35" s="1">
        <v>0</v>
      </c>
      <c r="AL35" s="25">
        <v>0</v>
      </c>
      <c r="AM35" s="1">
        <v>0</v>
      </c>
      <c r="AN35" s="1">
        <v>0</v>
      </c>
      <c r="AO35" s="1">
        <v>0</v>
      </c>
      <c r="AP35" s="1">
        <v>0</v>
      </c>
      <c r="AQ35" s="1">
        <v>2260</v>
      </c>
      <c r="AR35" s="1">
        <v>2150</v>
      </c>
      <c r="AS35" s="1">
        <f t="shared" si="9"/>
        <v>3783.2</v>
      </c>
      <c r="AT35" s="1">
        <v>0</v>
      </c>
      <c r="AU35" s="1">
        <v>0</v>
      </c>
      <c r="AV35" s="1">
        <v>0</v>
      </c>
      <c r="AW35" s="1">
        <v>3783.2</v>
      </c>
      <c r="AX35" s="1">
        <f>AY35+AZ35+BA35+BB35</f>
        <v>2853.2</v>
      </c>
      <c r="AY35" s="1">
        <v>0</v>
      </c>
      <c r="AZ35" s="1">
        <v>0</v>
      </c>
      <c r="BA35" s="1">
        <v>0</v>
      </c>
      <c r="BB35" s="1">
        <v>2853.2</v>
      </c>
      <c r="BC35" s="1">
        <f t="shared" si="6"/>
        <v>2853.2</v>
      </c>
      <c r="BD35" s="1">
        <v>0</v>
      </c>
      <c r="BE35" s="1">
        <v>0</v>
      </c>
      <c r="BF35" s="1">
        <v>0</v>
      </c>
      <c r="BG35" s="1">
        <v>2853.2</v>
      </c>
      <c r="BH35" s="1">
        <f t="shared" si="7"/>
        <v>2853.2</v>
      </c>
      <c r="BI35" s="1">
        <v>0</v>
      </c>
      <c r="BJ35" s="1">
        <v>0</v>
      </c>
      <c r="BK35" s="1">
        <v>0</v>
      </c>
      <c r="BL35" s="1">
        <v>2853.2</v>
      </c>
    </row>
    <row r="36" spans="1:64" ht="82.5" customHeight="1" x14ac:dyDescent="0.2">
      <c r="A36" s="23" t="s">
        <v>202</v>
      </c>
      <c r="B36" s="23" t="s">
        <v>203</v>
      </c>
      <c r="C36" s="24" t="s">
        <v>204</v>
      </c>
      <c r="D36" s="21" t="s">
        <v>445</v>
      </c>
      <c r="E36" s="21" t="s">
        <v>437</v>
      </c>
      <c r="F36" s="21" t="s">
        <v>467</v>
      </c>
      <c r="G36" s="21" t="s">
        <v>0</v>
      </c>
      <c r="H36" s="21" t="s">
        <v>0</v>
      </c>
      <c r="I36" s="21" t="s">
        <v>0</v>
      </c>
      <c r="J36" s="6" t="s">
        <v>0</v>
      </c>
      <c r="K36" s="21" t="s">
        <v>0</v>
      </c>
      <c r="L36" s="21" t="s">
        <v>0</v>
      </c>
      <c r="M36" s="21" t="s">
        <v>0</v>
      </c>
      <c r="N36" s="21" t="s">
        <v>0</v>
      </c>
      <c r="O36" s="21" t="s">
        <v>0</v>
      </c>
      <c r="P36" s="21" t="s">
        <v>0</v>
      </c>
      <c r="Q36" s="6" t="s">
        <v>0</v>
      </c>
      <c r="R36" s="21" t="s">
        <v>0</v>
      </c>
      <c r="S36" s="21" t="s">
        <v>0</v>
      </c>
      <c r="T36" s="21" t="s">
        <v>0</v>
      </c>
      <c r="U36" s="21" t="s">
        <v>0</v>
      </c>
      <c r="V36" s="21" t="s">
        <v>0</v>
      </c>
      <c r="W36" s="21" t="s">
        <v>0</v>
      </c>
      <c r="X36" s="21" t="s">
        <v>572</v>
      </c>
      <c r="Y36" s="21" t="s">
        <v>0</v>
      </c>
      <c r="Z36" s="21" t="s">
        <v>0</v>
      </c>
      <c r="AA36" s="21" t="s">
        <v>0</v>
      </c>
      <c r="AB36" s="21" t="s">
        <v>0</v>
      </c>
      <c r="AC36" s="21" t="s">
        <v>0</v>
      </c>
      <c r="AD36" s="21" t="s">
        <v>591</v>
      </c>
      <c r="AE36" s="21" t="s">
        <v>0</v>
      </c>
      <c r="AF36" s="21" t="s">
        <v>0</v>
      </c>
      <c r="AG36" s="6" t="s">
        <v>53</v>
      </c>
      <c r="AH36" s="26" t="s">
        <v>205</v>
      </c>
      <c r="AI36" s="1">
        <f t="shared" si="8"/>
        <v>193743.1</v>
      </c>
      <c r="AJ36" s="1">
        <f t="shared" si="4"/>
        <v>180984.4</v>
      </c>
      <c r="AK36" s="1">
        <v>0</v>
      </c>
      <c r="AL36" s="25">
        <v>0</v>
      </c>
      <c r="AM36" s="1">
        <v>59064.4</v>
      </c>
      <c r="AN36" s="1">
        <v>55418.400000000001</v>
      </c>
      <c r="AO36" s="1">
        <v>0</v>
      </c>
      <c r="AP36" s="1">
        <v>0</v>
      </c>
      <c r="AQ36" s="1">
        <v>134678.70000000001</v>
      </c>
      <c r="AR36" s="1">
        <v>125566</v>
      </c>
      <c r="AS36" s="1">
        <f>AT36+AU36+AV36+AW36</f>
        <v>152907.90000000002</v>
      </c>
      <c r="AT36" s="1">
        <v>0</v>
      </c>
      <c r="AU36" s="1">
        <v>14339.2</v>
      </c>
      <c r="AV36" s="1"/>
      <c r="AW36" s="1">
        <f>3616.8+1147.4+133804.5</f>
        <v>138568.70000000001</v>
      </c>
      <c r="AX36" s="1">
        <f t="shared" si="5"/>
        <v>128623</v>
      </c>
      <c r="AY36" s="1">
        <v>0</v>
      </c>
      <c r="AZ36" s="1">
        <v>0</v>
      </c>
      <c r="BA36" s="1">
        <v>0</v>
      </c>
      <c r="BB36" s="1">
        <f>120598+8025</f>
        <v>128623</v>
      </c>
      <c r="BC36" s="1">
        <f t="shared" si="6"/>
        <v>120598</v>
      </c>
      <c r="BD36" s="1">
        <v>0</v>
      </c>
      <c r="BE36" s="1">
        <v>0</v>
      </c>
      <c r="BF36" s="1">
        <v>0</v>
      </c>
      <c r="BG36" s="1">
        <v>120598</v>
      </c>
      <c r="BH36" s="1">
        <f t="shared" si="7"/>
        <v>120598</v>
      </c>
      <c r="BI36" s="1">
        <v>0</v>
      </c>
      <c r="BJ36" s="1">
        <v>0</v>
      </c>
      <c r="BK36" s="1">
        <v>0</v>
      </c>
      <c r="BL36" s="1">
        <v>120598</v>
      </c>
    </row>
    <row r="37" spans="1:64" ht="72.75" customHeight="1" x14ac:dyDescent="0.2">
      <c r="A37" s="23" t="s">
        <v>206</v>
      </c>
      <c r="B37" s="23" t="s">
        <v>207</v>
      </c>
      <c r="C37" s="24" t="s">
        <v>208</v>
      </c>
      <c r="D37" s="21" t="s">
        <v>485</v>
      </c>
      <c r="E37" s="21" t="s">
        <v>437</v>
      </c>
      <c r="F37" s="21" t="s">
        <v>467</v>
      </c>
      <c r="G37" s="21" t="s">
        <v>0</v>
      </c>
      <c r="H37" s="21" t="s">
        <v>0</v>
      </c>
      <c r="I37" s="21" t="s">
        <v>0</v>
      </c>
      <c r="J37" s="6" t="s">
        <v>0</v>
      </c>
      <c r="K37" s="21" t="s">
        <v>0</v>
      </c>
      <c r="L37" s="21" t="s">
        <v>0</v>
      </c>
      <c r="M37" s="21" t="s">
        <v>0</v>
      </c>
      <c r="N37" s="21" t="s">
        <v>0</v>
      </c>
      <c r="O37" s="21" t="s">
        <v>0</v>
      </c>
      <c r="P37" s="21" t="s">
        <v>0</v>
      </c>
      <c r="Q37" s="6" t="s">
        <v>0</v>
      </c>
      <c r="R37" s="21" t="s">
        <v>0</v>
      </c>
      <c r="S37" s="21" t="s">
        <v>0</v>
      </c>
      <c r="T37" s="21" t="s">
        <v>0</v>
      </c>
      <c r="U37" s="21" t="s">
        <v>0</v>
      </c>
      <c r="V37" s="21" t="s">
        <v>0</v>
      </c>
      <c r="W37" s="21" t="s">
        <v>0</v>
      </c>
      <c r="X37" s="21" t="s">
        <v>486</v>
      </c>
      <c r="Y37" s="21" t="s">
        <v>0</v>
      </c>
      <c r="Z37" s="21" t="s">
        <v>0</v>
      </c>
      <c r="AA37" s="21" t="s">
        <v>0</v>
      </c>
      <c r="AB37" s="21" t="s">
        <v>0</v>
      </c>
      <c r="AC37" s="21" t="s">
        <v>0</v>
      </c>
      <c r="AD37" s="21" t="s">
        <v>487</v>
      </c>
      <c r="AE37" s="21" t="s">
        <v>0</v>
      </c>
      <c r="AF37" s="21" t="s">
        <v>0</v>
      </c>
      <c r="AG37" s="6" t="s">
        <v>53</v>
      </c>
      <c r="AH37" s="6" t="s">
        <v>209</v>
      </c>
      <c r="AI37" s="1">
        <f t="shared" si="8"/>
        <v>23987</v>
      </c>
      <c r="AJ37" s="1">
        <f t="shared" si="4"/>
        <v>22463</v>
      </c>
      <c r="AK37" s="1">
        <v>0</v>
      </c>
      <c r="AL37" s="25">
        <v>0</v>
      </c>
      <c r="AM37" s="1">
        <v>0</v>
      </c>
      <c r="AN37" s="1">
        <v>0</v>
      </c>
      <c r="AO37" s="1">
        <v>0</v>
      </c>
      <c r="AP37" s="1">
        <v>0</v>
      </c>
      <c r="AQ37" s="1">
        <v>23987</v>
      </c>
      <c r="AR37" s="1">
        <v>22463</v>
      </c>
      <c r="AS37" s="1">
        <f>AT37+AU37+AV37+AW37</f>
        <v>40128.1</v>
      </c>
      <c r="AT37" s="1">
        <v>0</v>
      </c>
      <c r="AU37" s="1">
        <v>0</v>
      </c>
      <c r="AV37" s="1"/>
      <c r="AW37" s="1">
        <v>40128.1</v>
      </c>
      <c r="AX37" s="1">
        <f t="shared" si="5"/>
        <v>16940.099999999999</v>
      </c>
      <c r="AY37" s="1">
        <v>0</v>
      </c>
      <c r="AZ37" s="1">
        <v>0</v>
      </c>
      <c r="BA37" s="1">
        <v>1930</v>
      </c>
      <c r="BB37" s="1">
        <v>15010.1</v>
      </c>
      <c r="BC37" s="1">
        <f t="shared" si="6"/>
        <v>15175.1</v>
      </c>
      <c r="BD37" s="1">
        <v>0</v>
      </c>
      <c r="BE37" s="1">
        <v>0</v>
      </c>
      <c r="BF37" s="1">
        <v>0</v>
      </c>
      <c r="BG37" s="1">
        <v>15175.1</v>
      </c>
      <c r="BH37" s="1">
        <f>BI37+BJ37+BK37+BL37</f>
        <v>16940.099999999999</v>
      </c>
      <c r="BI37" s="1">
        <v>0</v>
      </c>
      <c r="BJ37" s="1">
        <v>0</v>
      </c>
      <c r="BK37" s="1">
        <v>0</v>
      </c>
      <c r="BL37" s="1">
        <v>16940.099999999999</v>
      </c>
    </row>
    <row r="38" spans="1:64" ht="145.5" customHeight="1" x14ac:dyDescent="0.2">
      <c r="A38" s="23" t="s">
        <v>210</v>
      </c>
      <c r="B38" s="23" t="s">
        <v>211</v>
      </c>
      <c r="C38" s="24" t="s">
        <v>212</v>
      </c>
      <c r="D38" s="21" t="s">
        <v>488</v>
      </c>
      <c r="E38" s="21" t="s">
        <v>463</v>
      </c>
      <c r="F38" s="21" t="s">
        <v>489</v>
      </c>
      <c r="G38" s="21" t="s">
        <v>0</v>
      </c>
      <c r="H38" s="21" t="s">
        <v>0</v>
      </c>
      <c r="I38" s="21" t="s">
        <v>0</v>
      </c>
      <c r="J38" s="6" t="s">
        <v>0</v>
      </c>
      <c r="K38" s="21" t="s">
        <v>0</v>
      </c>
      <c r="L38" s="21" t="s">
        <v>0</v>
      </c>
      <c r="M38" s="21" t="s">
        <v>0</v>
      </c>
      <c r="N38" s="21" t="s">
        <v>0</v>
      </c>
      <c r="O38" s="21" t="s">
        <v>0</v>
      </c>
      <c r="P38" s="21" t="s">
        <v>0</v>
      </c>
      <c r="Q38" s="6" t="s">
        <v>0</v>
      </c>
      <c r="R38" s="21" t="s">
        <v>0</v>
      </c>
      <c r="S38" s="21" t="s">
        <v>0</v>
      </c>
      <c r="T38" s="21" t="s">
        <v>0</v>
      </c>
      <c r="U38" s="21" t="s">
        <v>0</v>
      </c>
      <c r="V38" s="21" t="s">
        <v>0</v>
      </c>
      <c r="W38" s="21" t="s">
        <v>0</v>
      </c>
      <c r="X38" s="21" t="s">
        <v>490</v>
      </c>
      <c r="Y38" s="21" t="s">
        <v>437</v>
      </c>
      <c r="Z38" s="21" t="s">
        <v>491</v>
      </c>
      <c r="AA38" s="21" t="s">
        <v>0</v>
      </c>
      <c r="AB38" s="21" t="s">
        <v>0</v>
      </c>
      <c r="AC38" s="21" t="s">
        <v>0</v>
      </c>
      <c r="AD38" s="21" t="s">
        <v>492</v>
      </c>
      <c r="AE38" s="21" t="s">
        <v>0</v>
      </c>
      <c r="AF38" s="21" t="s">
        <v>0</v>
      </c>
      <c r="AG38" s="6" t="s">
        <v>48</v>
      </c>
      <c r="AH38" s="6">
        <v>707.10059999999999</v>
      </c>
      <c r="AI38" s="1">
        <f>AK38+AM38+AO38+AQ38</f>
        <v>6953.8</v>
      </c>
      <c r="AJ38" s="1">
        <f t="shared" si="4"/>
        <v>6273.5</v>
      </c>
      <c r="AK38" s="1">
        <v>0</v>
      </c>
      <c r="AL38" s="25">
        <v>0</v>
      </c>
      <c r="AM38" s="1">
        <v>0</v>
      </c>
      <c r="AN38" s="1">
        <v>0</v>
      </c>
      <c r="AO38" s="1">
        <v>1500</v>
      </c>
      <c r="AP38" s="1">
        <v>1500</v>
      </c>
      <c r="AQ38" s="1">
        <v>5453.8</v>
      </c>
      <c r="AR38" s="1">
        <v>4773.5</v>
      </c>
      <c r="AS38" s="1">
        <f>AT38+AU38+AV38+AW38</f>
        <v>13723.9</v>
      </c>
      <c r="AT38" s="1">
        <v>0</v>
      </c>
      <c r="AU38" s="1">
        <v>1851.6</v>
      </c>
      <c r="AV38" s="1">
        <v>3000</v>
      </c>
      <c r="AW38" s="1">
        <f>6637.2+462.9+1772.2</f>
        <v>8872.2999999999993</v>
      </c>
      <c r="AX38" s="1">
        <f t="shared" si="5"/>
        <v>14449.7</v>
      </c>
      <c r="AY38" s="1">
        <v>0</v>
      </c>
      <c r="AZ38" s="1">
        <v>0</v>
      </c>
      <c r="BA38" s="1">
        <v>2500</v>
      </c>
      <c r="BB38" s="1">
        <f>8677.1+660+2612.6</f>
        <v>11949.7</v>
      </c>
      <c r="BC38" s="1">
        <f t="shared" si="6"/>
        <v>10737.1</v>
      </c>
      <c r="BD38" s="1">
        <v>0</v>
      </c>
      <c r="BE38" s="1">
        <v>0</v>
      </c>
      <c r="BF38" s="1">
        <v>0</v>
      </c>
      <c r="BG38" s="1">
        <f>10177.1+560</f>
        <v>10737.1</v>
      </c>
      <c r="BH38" s="1">
        <f t="shared" si="7"/>
        <v>11837.1</v>
      </c>
      <c r="BI38" s="1">
        <v>0</v>
      </c>
      <c r="BJ38" s="1">
        <v>0</v>
      </c>
      <c r="BK38" s="1">
        <v>0</v>
      </c>
      <c r="BL38" s="1">
        <f>11177.1+660</f>
        <v>11837.1</v>
      </c>
    </row>
    <row r="39" spans="1:64" ht="72" customHeight="1" x14ac:dyDescent="0.2">
      <c r="A39" s="23" t="s">
        <v>213</v>
      </c>
      <c r="B39" s="23" t="s">
        <v>214</v>
      </c>
      <c r="C39" s="24" t="s">
        <v>215</v>
      </c>
      <c r="D39" s="21" t="s">
        <v>445</v>
      </c>
      <c r="E39" s="21" t="s">
        <v>437</v>
      </c>
      <c r="F39" s="21" t="s">
        <v>467</v>
      </c>
      <c r="G39" s="21" t="s">
        <v>0</v>
      </c>
      <c r="H39" s="21" t="s">
        <v>0</v>
      </c>
      <c r="I39" s="21" t="s">
        <v>0</v>
      </c>
      <c r="J39" s="6" t="s">
        <v>0</v>
      </c>
      <c r="K39" s="21" t="s">
        <v>592</v>
      </c>
      <c r="L39" s="21" t="s">
        <v>0</v>
      </c>
      <c r="M39" s="21" t="s">
        <v>0</v>
      </c>
      <c r="N39" s="21" t="s">
        <v>592</v>
      </c>
      <c r="O39" s="21" t="s">
        <v>0</v>
      </c>
      <c r="P39" s="21" t="s">
        <v>0</v>
      </c>
      <c r="Q39" s="6" t="s">
        <v>0</v>
      </c>
      <c r="R39" s="21" t="s">
        <v>0</v>
      </c>
      <c r="S39" s="21" t="s">
        <v>0</v>
      </c>
      <c r="T39" s="21" t="s">
        <v>0</v>
      </c>
      <c r="U39" s="21" t="s">
        <v>0</v>
      </c>
      <c r="V39" s="21" t="s">
        <v>0</v>
      </c>
      <c r="W39" s="21" t="s">
        <v>0</v>
      </c>
      <c r="X39" s="21" t="s">
        <v>593</v>
      </c>
      <c r="Y39" s="21" t="s">
        <v>0</v>
      </c>
      <c r="Z39" s="21" t="s">
        <v>0</v>
      </c>
      <c r="AA39" s="21" t="s">
        <v>594</v>
      </c>
      <c r="AB39" s="21" t="s">
        <v>0</v>
      </c>
      <c r="AC39" s="21" t="s">
        <v>0</v>
      </c>
      <c r="AD39" s="21" t="s">
        <v>595</v>
      </c>
      <c r="AE39" s="21" t="s">
        <v>0</v>
      </c>
      <c r="AF39" s="21" t="s">
        <v>0</v>
      </c>
      <c r="AG39" s="6" t="s">
        <v>62</v>
      </c>
      <c r="AH39" s="26" t="s">
        <v>131</v>
      </c>
      <c r="AI39" s="1">
        <f>AK39+AM39+AO39+AQ39</f>
        <v>29344.5</v>
      </c>
      <c r="AJ39" s="1">
        <f>AL39+AN39+AP39+AR39</f>
        <v>27299.9</v>
      </c>
      <c r="AK39" s="1">
        <v>0</v>
      </c>
      <c r="AL39" s="25">
        <v>0</v>
      </c>
      <c r="AM39" s="1">
        <v>0</v>
      </c>
      <c r="AN39" s="1">
        <v>0</v>
      </c>
      <c r="AO39" s="1">
        <v>0</v>
      </c>
      <c r="AP39" s="1">
        <v>0</v>
      </c>
      <c r="AQ39" s="1">
        <v>29344.5</v>
      </c>
      <c r="AR39" s="1">
        <v>27299.9</v>
      </c>
      <c r="AS39" s="1">
        <f>AT39+AU39+AV39+AW39</f>
        <v>22956.799999999999</v>
      </c>
      <c r="AT39" s="1">
        <v>0</v>
      </c>
      <c r="AU39" s="1">
        <v>0</v>
      </c>
      <c r="AV39" s="1">
        <v>3000</v>
      </c>
      <c r="AW39" s="1">
        <v>19956.8</v>
      </c>
      <c r="AX39" s="1">
        <f>AY39+AZ39+BA39+BB39</f>
        <v>15579</v>
      </c>
      <c r="AY39" s="1">
        <v>0</v>
      </c>
      <c r="AZ39" s="1">
        <v>0</v>
      </c>
      <c r="BA39" s="1">
        <v>0</v>
      </c>
      <c r="BB39" s="1">
        <v>15579</v>
      </c>
      <c r="BC39" s="1">
        <f>BD39+BE39+BF39+BG39</f>
        <v>0</v>
      </c>
      <c r="BD39" s="1">
        <v>0</v>
      </c>
      <c r="BE39" s="1">
        <v>0</v>
      </c>
      <c r="BF39" s="1">
        <v>0</v>
      </c>
      <c r="BG39" s="1">
        <v>0</v>
      </c>
      <c r="BH39" s="1">
        <f>BI39+BJ39+BK39+BL39</f>
        <v>0</v>
      </c>
      <c r="BI39" s="1">
        <v>0</v>
      </c>
      <c r="BJ39" s="1">
        <v>0</v>
      </c>
      <c r="BK39" s="1">
        <v>0</v>
      </c>
      <c r="BL39" s="1">
        <v>0</v>
      </c>
    </row>
    <row r="40" spans="1:64" ht="45.75" customHeight="1" x14ac:dyDescent="0.2">
      <c r="A40" s="21" t="s">
        <v>216</v>
      </c>
      <c r="B40" s="21" t="s">
        <v>217</v>
      </c>
      <c r="C40" s="5" t="s">
        <v>218</v>
      </c>
      <c r="D40" s="22" t="s">
        <v>109</v>
      </c>
      <c r="E40" s="22" t="s">
        <v>109</v>
      </c>
      <c r="F40" s="22" t="s">
        <v>109</v>
      </c>
      <c r="G40" s="22" t="s">
        <v>109</v>
      </c>
      <c r="H40" s="22" t="s">
        <v>109</v>
      </c>
      <c r="I40" s="22" t="s">
        <v>109</v>
      </c>
      <c r="J40" s="22" t="s">
        <v>109</v>
      </c>
      <c r="K40" s="22" t="s">
        <v>109</v>
      </c>
      <c r="L40" s="22" t="s">
        <v>109</v>
      </c>
      <c r="M40" s="22" t="s">
        <v>109</v>
      </c>
      <c r="N40" s="22" t="s">
        <v>109</v>
      </c>
      <c r="O40" s="22" t="s">
        <v>109</v>
      </c>
      <c r="P40" s="22" t="s">
        <v>109</v>
      </c>
      <c r="Q40" s="22" t="s">
        <v>109</v>
      </c>
      <c r="R40" s="22" t="s">
        <v>109</v>
      </c>
      <c r="S40" s="22" t="s">
        <v>109</v>
      </c>
      <c r="T40" s="22" t="s">
        <v>109</v>
      </c>
      <c r="U40" s="22" t="s">
        <v>109</v>
      </c>
      <c r="V40" s="22" t="s">
        <v>109</v>
      </c>
      <c r="W40" s="22" t="s">
        <v>109</v>
      </c>
      <c r="X40" s="22" t="s">
        <v>109</v>
      </c>
      <c r="Y40" s="22" t="s">
        <v>109</v>
      </c>
      <c r="Z40" s="22" t="s">
        <v>109</v>
      </c>
      <c r="AA40" s="22" t="s">
        <v>109</v>
      </c>
      <c r="AB40" s="22" t="s">
        <v>109</v>
      </c>
      <c r="AC40" s="22" t="s">
        <v>109</v>
      </c>
      <c r="AD40" s="22" t="s">
        <v>109</v>
      </c>
      <c r="AE40" s="22" t="s">
        <v>109</v>
      </c>
      <c r="AF40" s="22" t="s">
        <v>109</v>
      </c>
      <c r="AG40" s="22" t="s">
        <v>109</v>
      </c>
      <c r="AH40" s="22" t="s">
        <v>109</v>
      </c>
      <c r="AI40" s="7">
        <f>SUM(AI41:AI44)</f>
        <v>20370.900000000001</v>
      </c>
      <c r="AJ40" s="7">
        <f t="shared" ref="AJ40:BK40" si="10">SUM(AJ41:AJ44)</f>
        <v>20204</v>
      </c>
      <c r="AK40" s="7">
        <f t="shared" si="10"/>
        <v>0</v>
      </c>
      <c r="AL40" s="7">
        <f t="shared" si="10"/>
        <v>0</v>
      </c>
      <c r="AM40" s="7">
        <f t="shared" si="10"/>
        <v>0</v>
      </c>
      <c r="AN40" s="7">
        <f t="shared" si="10"/>
        <v>0</v>
      </c>
      <c r="AO40" s="7">
        <f t="shared" si="10"/>
        <v>1000</v>
      </c>
      <c r="AP40" s="7">
        <f t="shared" si="10"/>
        <v>1000</v>
      </c>
      <c r="AQ40" s="7">
        <f t="shared" si="10"/>
        <v>19370.900000000001</v>
      </c>
      <c r="AR40" s="7">
        <f t="shared" si="10"/>
        <v>19204</v>
      </c>
      <c r="AS40" s="7">
        <f>SUM(AS41:AS44)</f>
        <v>15993.900000000001</v>
      </c>
      <c r="AT40" s="7">
        <f t="shared" si="10"/>
        <v>0</v>
      </c>
      <c r="AU40" s="7">
        <f t="shared" si="10"/>
        <v>0</v>
      </c>
      <c r="AV40" s="7">
        <f t="shared" si="10"/>
        <v>0</v>
      </c>
      <c r="AW40" s="7">
        <f>SUM(AW41:AW44)</f>
        <v>15993.900000000001</v>
      </c>
      <c r="AX40" s="7">
        <f>SUM(AX41:AX44)</f>
        <v>15967.5</v>
      </c>
      <c r="AY40" s="7">
        <f t="shared" si="10"/>
        <v>0</v>
      </c>
      <c r="AZ40" s="7">
        <f t="shared" si="10"/>
        <v>0</v>
      </c>
      <c r="BA40" s="7">
        <f>SUM(BA41:BA44)</f>
        <v>0</v>
      </c>
      <c r="BB40" s="7">
        <f t="shared" si="10"/>
        <v>15967.5</v>
      </c>
      <c r="BC40" s="7">
        <f t="shared" si="10"/>
        <v>16271.300000000001</v>
      </c>
      <c r="BD40" s="7">
        <f t="shared" si="10"/>
        <v>0</v>
      </c>
      <c r="BE40" s="7">
        <f t="shared" si="10"/>
        <v>0</v>
      </c>
      <c r="BF40" s="7">
        <f t="shared" si="10"/>
        <v>0</v>
      </c>
      <c r="BG40" s="7">
        <f t="shared" si="10"/>
        <v>16271.300000000001</v>
      </c>
      <c r="BH40" s="7">
        <f t="shared" si="10"/>
        <v>17416.599999999999</v>
      </c>
      <c r="BI40" s="7">
        <f t="shared" si="10"/>
        <v>0</v>
      </c>
      <c r="BJ40" s="7">
        <f t="shared" si="10"/>
        <v>0</v>
      </c>
      <c r="BK40" s="7">
        <f t="shared" si="10"/>
        <v>0</v>
      </c>
      <c r="BL40" s="7">
        <f>SUM(BL41:BL44)</f>
        <v>17416.599999999999</v>
      </c>
    </row>
    <row r="41" spans="1:64" ht="168.75" customHeight="1" x14ac:dyDescent="0.2">
      <c r="A41" s="23" t="s">
        <v>219</v>
      </c>
      <c r="B41" s="23" t="s">
        <v>220</v>
      </c>
      <c r="C41" s="24" t="s">
        <v>221</v>
      </c>
      <c r="D41" s="21" t="s">
        <v>445</v>
      </c>
      <c r="E41" s="21" t="s">
        <v>437</v>
      </c>
      <c r="F41" s="21" t="s">
        <v>467</v>
      </c>
      <c r="G41" s="21" t="s">
        <v>0</v>
      </c>
      <c r="H41" s="21" t="s">
        <v>0</v>
      </c>
      <c r="I41" s="21" t="s">
        <v>0</v>
      </c>
      <c r="J41" s="6" t="s">
        <v>0</v>
      </c>
      <c r="K41" s="21" t="s">
        <v>0</v>
      </c>
      <c r="L41" s="21" t="s">
        <v>0</v>
      </c>
      <c r="M41" s="21" t="s">
        <v>0</v>
      </c>
      <c r="N41" s="21" t="s">
        <v>0</v>
      </c>
      <c r="O41" s="21" t="s">
        <v>0</v>
      </c>
      <c r="P41" s="21" t="s">
        <v>0</v>
      </c>
      <c r="Q41" s="6" t="s">
        <v>0</v>
      </c>
      <c r="R41" s="21" t="s">
        <v>0</v>
      </c>
      <c r="S41" s="21" t="s">
        <v>0</v>
      </c>
      <c r="T41" s="21" t="s">
        <v>0</v>
      </c>
      <c r="U41" s="21" t="s">
        <v>0</v>
      </c>
      <c r="V41" s="21" t="s">
        <v>0</v>
      </c>
      <c r="W41" s="21" t="s">
        <v>0</v>
      </c>
      <c r="X41" s="21" t="s">
        <v>0</v>
      </c>
      <c r="Y41" s="21" t="s">
        <v>0</v>
      </c>
      <c r="Z41" s="21" t="s">
        <v>0</v>
      </c>
      <c r="AA41" s="21" t="s">
        <v>0</v>
      </c>
      <c r="AB41" s="21" t="s">
        <v>0</v>
      </c>
      <c r="AC41" s="21" t="s">
        <v>0</v>
      </c>
      <c r="AD41" s="21" t="s">
        <v>596</v>
      </c>
      <c r="AE41" s="21" t="s">
        <v>0</v>
      </c>
      <c r="AF41" s="21" t="s">
        <v>0</v>
      </c>
      <c r="AG41" s="6" t="s">
        <v>60</v>
      </c>
      <c r="AH41" s="6" t="s">
        <v>222</v>
      </c>
      <c r="AI41" s="1">
        <f>AK41+AM41+AO41+AQ41</f>
        <v>10660.2</v>
      </c>
      <c r="AJ41" s="1">
        <f>AL41+AN41+AP41+AR41</f>
        <v>10493.3</v>
      </c>
      <c r="AK41" s="1">
        <v>0</v>
      </c>
      <c r="AL41" s="25">
        <v>0</v>
      </c>
      <c r="AM41" s="1">
        <v>0</v>
      </c>
      <c r="AN41" s="1">
        <v>0</v>
      </c>
      <c r="AO41" s="1">
        <v>0</v>
      </c>
      <c r="AP41" s="1">
        <v>0</v>
      </c>
      <c r="AQ41" s="1">
        <v>10660.2</v>
      </c>
      <c r="AR41" s="1">
        <v>10493.3</v>
      </c>
      <c r="AS41" s="1">
        <f>AT41+AU41+AV41+AW41</f>
        <v>8742.6</v>
      </c>
      <c r="AT41" s="1">
        <v>0</v>
      </c>
      <c r="AU41" s="1">
        <v>0</v>
      </c>
      <c r="AV41" s="1">
        <v>0</v>
      </c>
      <c r="AW41" s="1">
        <v>8742.6</v>
      </c>
      <c r="AX41" s="1">
        <f>AY41+AZ41+BA41+BB41</f>
        <v>8571.4</v>
      </c>
      <c r="AY41" s="1">
        <v>0</v>
      </c>
      <c r="AZ41" s="1">
        <v>0</v>
      </c>
      <c r="BA41" s="1">
        <v>0</v>
      </c>
      <c r="BB41" s="1">
        <v>8571.4</v>
      </c>
      <c r="BC41" s="1">
        <f>BD41+BE41+BF41+BG41</f>
        <v>8875.2000000000007</v>
      </c>
      <c r="BD41" s="1">
        <v>0</v>
      </c>
      <c r="BE41" s="1">
        <v>0</v>
      </c>
      <c r="BF41" s="1">
        <v>0</v>
      </c>
      <c r="BG41" s="1">
        <v>8875.2000000000007</v>
      </c>
      <c r="BH41" s="1">
        <f>BI41+BJ41+BK41+BL41</f>
        <v>10020.5</v>
      </c>
      <c r="BI41" s="1">
        <v>0</v>
      </c>
      <c r="BJ41" s="1">
        <v>0</v>
      </c>
      <c r="BK41" s="1">
        <v>0</v>
      </c>
      <c r="BL41" s="1">
        <v>10020.5</v>
      </c>
    </row>
    <row r="42" spans="1:64" ht="60" customHeight="1" x14ac:dyDescent="0.2">
      <c r="A42" s="23" t="s">
        <v>223</v>
      </c>
      <c r="B42" s="23" t="s">
        <v>224</v>
      </c>
      <c r="C42" s="24" t="s">
        <v>225</v>
      </c>
      <c r="D42" s="21" t="s">
        <v>445</v>
      </c>
      <c r="E42" s="21" t="s">
        <v>437</v>
      </c>
      <c r="F42" s="21" t="s">
        <v>467</v>
      </c>
      <c r="G42" s="21" t="s">
        <v>0</v>
      </c>
      <c r="H42" s="21" t="s">
        <v>0</v>
      </c>
      <c r="I42" s="21" t="s">
        <v>0</v>
      </c>
      <c r="J42" s="6" t="s">
        <v>0</v>
      </c>
      <c r="K42" s="21" t="s">
        <v>0</v>
      </c>
      <c r="L42" s="21" t="s">
        <v>0</v>
      </c>
      <c r="M42" s="21" t="s">
        <v>0</v>
      </c>
      <c r="N42" s="21" t="s">
        <v>0</v>
      </c>
      <c r="O42" s="21" t="s">
        <v>0</v>
      </c>
      <c r="P42" s="21" t="s">
        <v>0</v>
      </c>
      <c r="Q42" s="6" t="s">
        <v>0</v>
      </c>
      <c r="R42" s="21" t="s">
        <v>0</v>
      </c>
      <c r="S42" s="21" t="s">
        <v>0</v>
      </c>
      <c r="T42" s="21" t="s">
        <v>0</v>
      </c>
      <c r="U42" s="21" t="s">
        <v>0</v>
      </c>
      <c r="V42" s="21" t="s">
        <v>0</v>
      </c>
      <c r="W42" s="21" t="s">
        <v>0</v>
      </c>
      <c r="X42" s="21" t="s">
        <v>557</v>
      </c>
      <c r="Y42" s="21" t="s">
        <v>437</v>
      </c>
      <c r="Z42" s="21" t="s">
        <v>553</v>
      </c>
      <c r="AA42" s="21" t="s">
        <v>0</v>
      </c>
      <c r="AB42" s="21" t="s">
        <v>0</v>
      </c>
      <c r="AC42" s="21" t="s">
        <v>0</v>
      </c>
      <c r="AD42" s="21" t="s">
        <v>558</v>
      </c>
      <c r="AE42" s="21" t="s">
        <v>0</v>
      </c>
      <c r="AF42" s="21" t="s">
        <v>0</v>
      </c>
      <c r="AG42" s="6" t="s">
        <v>49</v>
      </c>
      <c r="AH42" s="6" t="s">
        <v>139</v>
      </c>
      <c r="AI42" s="1">
        <f t="shared" ref="AI42:AI43" si="11">AK42+AM42+AO42+AQ42</f>
        <v>2900</v>
      </c>
      <c r="AJ42" s="1">
        <f t="shared" ref="AJ42:AJ43" si="12">AL42+AN42+AP42+AR42</f>
        <v>2900</v>
      </c>
      <c r="AK42" s="1">
        <v>0</v>
      </c>
      <c r="AL42" s="25">
        <v>0</v>
      </c>
      <c r="AM42" s="1">
        <v>0</v>
      </c>
      <c r="AN42" s="1">
        <v>0</v>
      </c>
      <c r="AO42" s="1">
        <v>1000</v>
      </c>
      <c r="AP42" s="1">
        <v>1000</v>
      </c>
      <c r="AQ42" s="1">
        <v>1900</v>
      </c>
      <c r="AR42" s="1">
        <v>1900</v>
      </c>
      <c r="AS42" s="1">
        <f t="shared" ref="AS42:AS43" si="13">AT42+AU42+AV42+AW42</f>
        <v>0</v>
      </c>
      <c r="AT42" s="1">
        <v>0</v>
      </c>
      <c r="AU42" s="1">
        <v>0</v>
      </c>
      <c r="AV42" s="1">
        <v>0</v>
      </c>
      <c r="AW42" s="1">
        <v>0</v>
      </c>
      <c r="AX42" s="1">
        <f t="shared" ref="AX42:AX43" si="14">AY42+AZ42+BA42+BB42</f>
        <v>0</v>
      </c>
      <c r="AY42" s="1">
        <v>0</v>
      </c>
      <c r="AZ42" s="1">
        <v>0</v>
      </c>
      <c r="BA42" s="1">
        <v>0</v>
      </c>
      <c r="BB42" s="1">
        <v>0</v>
      </c>
      <c r="BC42" s="1">
        <f t="shared" ref="BC42" si="15">BD42+BE42+BF42+BG42</f>
        <v>0</v>
      </c>
      <c r="BD42" s="1">
        <v>0</v>
      </c>
      <c r="BE42" s="1">
        <v>0</v>
      </c>
      <c r="BF42" s="1">
        <v>0</v>
      </c>
      <c r="BG42" s="1">
        <v>0</v>
      </c>
      <c r="BH42" s="1">
        <f t="shared" ref="BH42:BH43" si="16">BI42+BJ42+BK42+BL42</f>
        <v>0</v>
      </c>
      <c r="BI42" s="1">
        <v>0</v>
      </c>
      <c r="BJ42" s="1">
        <v>0</v>
      </c>
      <c r="BK42" s="1">
        <v>0</v>
      </c>
      <c r="BL42" s="1">
        <v>0</v>
      </c>
    </row>
    <row r="43" spans="1:64" ht="409.5" customHeight="1" x14ac:dyDescent="0.2">
      <c r="A43" s="23" t="s">
        <v>226</v>
      </c>
      <c r="B43" s="23" t="s">
        <v>227</v>
      </c>
      <c r="C43" s="24" t="s">
        <v>228</v>
      </c>
      <c r="D43" s="21" t="s">
        <v>493</v>
      </c>
      <c r="E43" s="21" t="s">
        <v>480</v>
      </c>
      <c r="F43" s="21" t="s">
        <v>467</v>
      </c>
      <c r="G43" s="21" t="s">
        <v>0</v>
      </c>
      <c r="H43" s="21" t="s">
        <v>0</v>
      </c>
      <c r="I43" s="21" t="s">
        <v>0</v>
      </c>
      <c r="J43" s="6" t="s">
        <v>0</v>
      </c>
      <c r="K43" s="21" t="s">
        <v>0</v>
      </c>
      <c r="L43" s="21" t="s">
        <v>0</v>
      </c>
      <c r="M43" s="21" t="s">
        <v>0</v>
      </c>
      <c r="N43" s="21" t="s">
        <v>0</v>
      </c>
      <c r="O43" s="21" t="s">
        <v>0</v>
      </c>
      <c r="P43" s="21" t="s">
        <v>0</v>
      </c>
      <c r="Q43" s="6" t="s">
        <v>0</v>
      </c>
      <c r="R43" s="21" t="s">
        <v>0</v>
      </c>
      <c r="S43" s="21" t="s">
        <v>0</v>
      </c>
      <c r="T43" s="21" t="s">
        <v>0</v>
      </c>
      <c r="U43" s="21" t="s">
        <v>0</v>
      </c>
      <c r="V43" s="21" t="s">
        <v>0</v>
      </c>
      <c r="W43" s="21" t="s">
        <v>0</v>
      </c>
      <c r="X43" s="21" t="s">
        <v>0</v>
      </c>
      <c r="Y43" s="21" t="s">
        <v>0</v>
      </c>
      <c r="Z43" s="21" t="s">
        <v>0</v>
      </c>
      <c r="AA43" s="21" t="s">
        <v>0</v>
      </c>
      <c r="AB43" s="21" t="s">
        <v>0</v>
      </c>
      <c r="AC43" s="21" t="s">
        <v>0</v>
      </c>
      <c r="AD43" s="21" t="s">
        <v>494</v>
      </c>
      <c r="AE43" s="21" t="s">
        <v>0</v>
      </c>
      <c r="AF43" s="21" t="s">
        <v>0</v>
      </c>
      <c r="AG43" s="6" t="s">
        <v>43</v>
      </c>
      <c r="AH43" s="6" t="s">
        <v>229</v>
      </c>
      <c r="AI43" s="1">
        <f t="shared" si="11"/>
        <v>2082.5</v>
      </c>
      <c r="AJ43" s="1">
        <f t="shared" si="12"/>
        <v>2082.5</v>
      </c>
      <c r="AK43" s="1">
        <v>0</v>
      </c>
      <c r="AL43" s="25">
        <v>0</v>
      </c>
      <c r="AM43" s="1">
        <v>0</v>
      </c>
      <c r="AN43" s="1">
        <v>0</v>
      </c>
      <c r="AO43" s="1">
        <v>0</v>
      </c>
      <c r="AP43" s="1">
        <v>0</v>
      </c>
      <c r="AQ43" s="1">
        <v>2082.5</v>
      </c>
      <c r="AR43" s="1">
        <v>2082.5</v>
      </c>
      <c r="AS43" s="1">
        <f t="shared" si="13"/>
        <v>2142.8000000000002</v>
      </c>
      <c r="AT43" s="1">
        <v>0</v>
      </c>
      <c r="AU43" s="1">
        <v>0</v>
      </c>
      <c r="AV43" s="1">
        <v>0</v>
      </c>
      <c r="AW43" s="1">
        <v>2142.8000000000002</v>
      </c>
      <c r="AX43" s="1">
        <f t="shared" si="14"/>
        <v>1866.5</v>
      </c>
      <c r="AY43" s="1">
        <v>0</v>
      </c>
      <c r="AZ43" s="1">
        <v>0</v>
      </c>
      <c r="BA43" s="1">
        <v>0</v>
      </c>
      <c r="BB43" s="1">
        <f>660.9+776.2+429.4</f>
        <v>1866.5</v>
      </c>
      <c r="BC43" s="1">
        <f>BD43+BE43+BF43+BG43</f>
        <v>1866.5</v>
      </c>
      <c r="BD43" s="1">
        <v>0</v>
      </c>
      <c r="BE43" s="1">
        <v>0</v>
      </c>
      <c r="BF43" s="1">
        <v>0</v>
      </c>
      <c r="BG43" s="1">
        <f>660.9+776.2+429.4</f>
        <v>1866.5</v>
      </c>
      <c r="BH43" s="1">
        <f t="shared" si="16"/>
        <v>1866.5</v>
      </c>
      <c r="BI43" s="1">
        <v>0</v>
      </c>
      <c r="BJ43" s="1">
        <v>0</v>
      </c>
      <c r="BK43" s="1">
        <v>0</v>
      </c>
      <c r="BL43" s="1">
        <f>660.9+776.2+429.4</f>
        <v>1866.5</v>
      </c>
    </row>
    <row r="44" spans="1:64" ht="409.5" customHeight="1" x14ac:dyDescent="0.2">
      <c r="A44" s="23" t="s">
        <v>230</v>
      </c>
      <c r="B44" s="23" t="s">
        <v>231</v>
      </c>
      <c r="C44" s="24" t="s">
        <v>232</v>
      </c>
      <c r="D44" s="21" t="s">
        <v>493</v>
      </c>
      <c r="E44" s="21" t="s">
        <v>480</v>
      </c>
      <c r="F44" s="21" t="s">
        <v>467</v>
      </c>
      <c r="G44" s="21" t="s">
        <v>0</v>
      </c>
      <c r="H44" s="21" t="s">
        <v>0</v>
      </c>
      <c r="I44" s="21" t="s">
        <v>0</v>
      </c>
      <c r="J44" s="6" t="s">
        <v>0</v>
      </c>
      <c r="K44" s="21" t="s">
        <v>0</v>
      </c>
      <c r="L44" s="21" t="s">
        <v>0</v>
      </c>
      <c r="M44" s="21" t="s">
        <v>0</v>
      </c>
      <c r="N44" s="21" t="s">
        <v>0</v>
      </c>
      <c r="O44" s="21" t="s">
        <v>0</v>
      </c>
      <c r="P44" s="21" t="s">
        <v>0</v>
      </c>
      <c r="Q44" s="6" t="s">
        <v>0</v>
      </c>
      <c r="R44" s="21" t="s">
        <v>0</v>
      </c>
      <c r="S44" s="21" t="s">
        <v>0</v>
      </c>
      <c r="T44" s="21" t="s">
        <v>0</v>
      </c>
      <c r="U44" s="21" t="s">
        <v>0</v>
      </c>
      <c r="V44" s="21" t="s">
        <v>0</v>
      </c>
      <c r="W44" s="21" t="s">
        <v>0</v>
      </c>
      <c r="X44" s="21" t="s">
        <v>0</v>
      </c>
      <c r="Y44" s="21" t="s">
        <v>0</v>
      </c>
      <c r="Z44" s="21" t="s">
        <v>0</v>
      </c>
      <c r="AA44" s="21" t="s">
        <v>0</v>
      </c>
      <c r="AB44" s="21" t="s">
        <v>0</v>
      </c>
      <c r="AC44" s="21" t="s">
        <v>0</v>
      </c>
      <c r="AD44" s="21" t="s">
        <v>495</v>
      </c>
      <c r="AE44" s="21" t="s">
        <v>0</v>
      </c>
      <c r="AF44" s="21" t="s">
        <v>0</v>
      </c>
      <c r="AG44" s="6" t="s">
        <v>43</v>
      </c>
      <c r="AH44" s="6" t="s">
        <v>229</v>
      </c>
      <c r="AI44" s="1">
        <f>AK44+AM44+AO44+AQ44</f>
        <v>4728.2</v>
      </c>
      <c r="AJ44" s="1">
        <f>AL44+AN44+AP44+AR44</f>
        <v>4728.2</v>
      </c>
      <c r="AK44" s="1">
        <v>0</v>
      </c>
      <c r="AL44" s="25">
        <v>0</v>
      </c>
      <c r="AM44" s="1">
        <v>0</v>
      </c>
      <c r="AN44" s="1">
        <v>0</v>
      </c>
      <c r="AO44" s="1">
        <v>0</v>
      </c>
      <c r="AP44" s="1">
        <v>0</v>
      </c>
      <c r="AQ44" s="1">
        <v>4728.2</v>
      </c>
      <c r="AR44" s="1">
        <v>4728.2</v>
      </c>
      <c r="AS44" s="1">
        <f>AT44+AU44+AV44+AW44</f>
        <v>5108.5</v>
      </c>
      <c r="AT44" s="1">
        <v>0</v>
      </c>
      <c r="AU44" s="1">
        <v>0</v>
      </c>
      <c r="AV44" s="1">
        <v>0</v>
      </c>
      <c r="AW44" s="1">
        <v>5108.5</v>
      </c>
      <c r="AX44" s="1">
        <f>AY44+AZ44+BA44+BB44</f>
        <v>5529.6</v>
      </c>
      <c r="AY44" s="1">
        <v>0</v>
      </c>
      <c r="AZ44" s="1">
        <v>0</v>
      </c>
      <c r="BA44" s="1">
        <v>0</v>
      </c>
      <c r="BB44" s="1">
        <f>1922.6+2185+1422</f>
        <v>5529.6</v>
      </c>
      <c r="BC44" s="1">
        <f>BD44+BE44+BF44+BG44</f>
        <v>5529.6</v>
      </c>
      <c r="BD44" s="1">
        <v>0</v>
      </c>
      <c r="BE44" s="1">
        <v>0</v>
      </c>
      <c r="BF44" s="1">
        <v>0</v>
      </c>
      <c r="BG44" s="1">
        <f>1922.6+2185+1422</f>
        <v>5529.6</v>
      </c>
      <c r="BH44" s="1">
        <f>BI44+BJ44+BK44+BL44</f>
        <v>5529.6</v>
      </c>
      <c r="BI44" s="1">
        <v>0</v>
      </c>
      <c r="BJ44" s="1">
        <v>0</v>
      </c>
      <c r="BK44" s="1">
        <v>0</v>
      </c>
      <c r="BL44" s="1">
        <f>1922.6+2185+1422</f>
        <v>5529.6</v>
      </c>
    </row>
    <row r="45" spans="1:64" ht="115.5" customHeight="1" x14ac:dyDescent="0.2">
      <c r="A45" s="21" t="s">
        <v>233</v>
      </c>
      <c r="B45" s="21" t="s">
        <v>234</v>
      </c>
      <c r="C45" s="5" t="s">
        <v>235</v>
      </c>
      <c r="D45" s="22" t="s">
        <v>109</v>
      </c>
      <c r="E45" s="22" t="s">
        <v>109</v>
      </c>
      <c r="F45" s="22" t="s">
        <v>109</v>
      </c>
      <c r="G45" s="22" t="s">
        <v>109</v>
      </c>
      <c r="H45" s="22" t="s">
        <v>109</v>
      </c>
      <c r="I45" s="22" t="s">
        <v>109</v>
      </c>
      <c r="J45" s="22" t="s">
        <v>109</v>
      </c>
      <c r="K45" s="22" t="s">
        <v>109</v>
      </c>
      <c r="L45" s="22" t="s">
        <v>109</v>
      </c>
      <c r="M45" s="22" t="s">
        <v>109</v>
      </c>
      <c r="N45" s="22" t="s">
        <v>109</v>
      </c>
      <c r="O45" s="22" t="s">
        <v>109</v>
      </c>
      <c r="P45" s="22" t="s">
        <v>109</v>
      </c>
      <c r="Q45" s="22" t="s">
        <v>109</v>
      </c>
      <c r="R45" s="22" t="s">
        <v>109</v>
      </c>
      <c r="S45" s="22" t="s">
        <v>109</v>
      </c>
      <c r="T45" s="22" t="s">
        <v>109</v>
      </c>
      <c r="U45" s="22" t="s">
        <v>109</v>
      </c>
      <c r="V45" s="22" t="s">
        <v>109</v>
      </c>
      <c r="W45" s="22" t="s">
        <v>109</v>
      </c>
      <c r="X45" s="22" t="s">
        <v>109</v>
      </c>
      <c r="Y45" s="22" t="s">
        <v>109</v>
      </c>
      <c r="Z45" s="22" t="s">
        <v>109</v>
      </c>
      <c r="AA45" s="22" t="s">
        <v>109</v>
      </c>
      <c r="AB45" s="22" t="s">
        <v>109</v>
      </c>
      <c r="AC45" s="22" t="s">
        <v>109</v>
      </c>
      <c r="AD45" s="22" t="s">
        <v>109</v>
      </c>
      <c r="AE45" s="22" t="s">
        <v>109</v>
      </c>
      <c r="AF45" s="22" t="s">
        <v>109</v>
      </c>
      <c r="AG45" s="22" t="s">
        <v>109</v>
      </c>
      <c r="AH45" s="22" t="s">
        <v>109</v>
      </c>
      <c r="AI45" s="7">
        <f>SUM(AI46:AI55)</f>
        <v>761505.9</v>
      </c>
      <c r="AJ45" s="7">
        <f>SUM(AJ46:AJ55)</f>
        <v>717375.90000000014</v>
      </c>
      <c r="AK45" s="7">
        <f t="shared" ref="AK45:BK45" si="17">SUM(AK46:AK55)</f>
        <v>73115</v>
      </c>
      <c r="AL45" s="7">
        <f t="shared" si="17"/>
        <v>73115</v>
      </c>
      <c r="AM45" s="7">
        <f t="shared" si="17"/>
        <v>0</v>
      </c>
      <c r="AN45" s="7">
        <f t="shared" si="17"/>
        <v>0</v>
      </c>
      <c r="AO45" s="7">
        <f t="shared" si="17"/>
        <v>70980</v>
      </c>
      <c r="AP45" s="7">
        <f t="shared" si="17"/>
        <v>70980</v>
      </c>
      <c r="AQ45" s="7">
        <f t="shared" si="17"/>
        <v>617410.9</v>
      </c>
      <c r="AR45" s="7">
        <f t="shared" si="17"/>
        <v>573280.90000000014</v>
      </c>
      <c r="AS45" s="7">
        <f>SUM(AS46:AS55)</f>
        <v>791584.5</v>
      </c>
      <c r="AT45" s="7">
        <f t="shared" si="17"/>
        <v>72041.600000000006</v>
      </c>
      <c r="AU45" s="7">
        <f t="shared" si="17"/>
        <v>0</v>
      </c>
      <c r="AV45" s="7">
        <f>SUM(AV46:AV55)</f>
        <v>46948.1</v>
      </c>
      <c r="AW45" s="7">
        <f>SUM(AW46:AW55)</f>
        <v>672594.8</v>
      </c>
      <c r="AX45" s="7">
        <f>SUM(AX46:AX55)</f>
        <v>839018.79999999993</v>
      </c>
      <c r="AY45" s="7">
        <f t="shared" si="17"/>
        <v>69361.600000000006</v>
      </c>
      <c r="AZ45" s="7">
        <f t="shared" si="17"/>
        <v>0</v>
      </c>
      <c r="BA45" s="7">
        <f t="shared" si="17"/>
        <v>70980</v>
      </c>
      <c r="BB45" s="7">
        <f>SUM(BB46:BB55)</f>
        <v>698677.2</v>
      </c>
      <c r="BC45" s="7">
        <f t="shared" si="17"/>
        <v>749714.6</v>
      </c>
      <c r="BD45" s="7">
        <f t="shared" si="17"/>
        <v>69361.600000000006</v>
      </c>
      <c r="BE45" s="7">
        <f t="shared" si="17"/>
        <v>0</v>
      </c>
      <c r="BF45" s="7">
        <f t="shared" si="17"/>
        <v>0</v>
      </c>
      <c r="BG45" s="7">
        <f t="shared" si="17"/>
        <v>680353</v>
      </c>
      <c r="BH45" s="7">
        <f t="shared" si="17"/>
        <v>762115.6</v>
      </c>
      <c r="BI45" s="7">
        <f t="shared" si="17"/>
        <v>69361.600000000006</v>
      </c>
      <c r="BJ45" s="7">
        <f t="shared" si="17"/>
        <v>0</v>
      </c>
      <c r="BK45" s="7">
        <f t="shared" si="17"/>
        <v>0</v>
      </c>
      <c r="BL45" s="7">
        <f>SUM(BL46:BL55)</f>
        <v>692754</v>
      </c>
    </row>
    <row r="46" spans="1:64" ht="186" customHeight="1" x14ac:dyDescent="0.2">
      <c r="A46" s="23" t="s">
        <v>236</v>
      </c>
      <c r="B46" s="23" t="s">
        <v>227</v>
      </c>
      <c r="C46" s="24" t="s">
        <v>237</v>
      </c>
      <c r="D46" s="21" t="s">
        <v>496</v>
      </c>
      <c r="E46" s="21" t="s">
        <v>437</v>
      </c>
      <c r="F46" s="21" t="s">
        <v>467</v>
      </c>
      <c r="G46" s="21" t="s">
        <v>0</v>
      </c>
      <c r="H46" s="21" t="s">
        <v>0</v>
      </c>
      <c r="I46" s="21" t="s">
        <v>0</v>
      </c>
      <c r="J46" s="6" t="s">
        <v>0</v>
      </c>
      <c r="K46" s="21" t="s">
        <v>0</v>
      </c>
      <c r="L46" s="21" t="s">
        <v>0</v>
      </c>
      <c r="M46" s="21" t="s">
        <v>0</v>
      </c>
      <c r="N46" s="21" t="s">
        <v>0</v>
      </c>
      <c r="O46" s="21" t="s">
        <v>0</v>
      </c>
      <c r="P46" s="21" t="s">
        <v>0</v>
      </c>
      <c r="Q46" s="6" t="s">
        <v>0</v>
      </c>
      <c r="R46" s="21" t="s">
        <v>0</v>
      </c>
      <c r="S46" s="21" t="s">
        <v>0</v>
      </c>
      <c r="T46" s="21" t="s">
        <v>0</v>
      </c>
      <c r="U46" s="21" t="s">
        <v>0</v>
      </c>
      <c r="V46" s="21" t="s">
        <v>0</v>
      </c>
      <c r="W46" s="21" t="s">
        <v>0</v>
      </c>
      <c r="X46" s="21" t="s">
        <v>497</v>
      </c>
      <c r="Y46" s="21" t="s">
        <v>0</v>
      </c>
      <c r="Z46" s="21" t="s">
        <v>0</v>
      </c>
      <c r="AA46" s="21" t="s">
        <v>0</v>
      </c>
      <c r="AB46" s="21" t="s">
        <v>0</v>
      </c>
      <c r="AC46" s="21" t="s">
        <v>0</v>
      </c>
      <c r="AD46" s="21" t="s">
        <v>498</v>
      </c>
      <c r="AE46" s="21" t="s">
        <v>0</v>
      </c>
      <c r="AF46" s="21" t="s">
        <v>0</v>
      </c>
      <c r="AG46" s="6" t="s">
        <v>43</v>
      </c>
      <c r="AH46" s="6" t="s">
        <v>238</v>
      </c>
      <c r="AI46" s="1">
        <f>AK46+AM46+AO46+AQ46</f>
        <v>96009.2</v>
      </c>
      <c r="AJ46" s="1">
        <f>AL46+AN46+AP46+AR46</f>
        <v>82519.100000000006</v>
      </c>
      <c r="AK46" s="1">
        <v>0</v>
      </c>
      <c r="AL46" s="25">
        <v>0</v>
      </c>
      <c r="AM46" s="1">
        <v>0</v>
      </c>
      <c r="AN46" s="1">
        <v>0</v>
      </c>
      <c r="AO46" s="1">
        <v>0</v>
      </c>
      <c r="AP46" s="1">
        <v>0</v>
      </c>
      <c r="AQ46" s="1">
        <v>96009.2</v>
      </c>
      <c r="AR46" s="1">
        <v>82519.100000000006</v>
      </c>
      <c r="AS46" s="1">
        <f>AT46+AU46+AV46+AW46</f>
        <v>113260.8</v>
      </c>
      <c r="AT46" s="1">
        <v>0</v>
      </c>
      <c r="AU46" s="1">
        <v>0</v>
      </c>
      <c r="AV46" s="1">
        <v>0</v>
      </c>
      <c r="AW46" s="1">
        <v>113260.8</v>
      </c>
      <c r="AX46" s="1">
        <f>AY46+AZ46+BA46+BB46</f>
        <v>117811</v>
      </c>
      <c r="AY46" s="1">
        <v>0</v>
      </c>
      <c r="AZ46" s="1">
        <v>0</v>
      </c>
      <c r="BA46" s="1">
        <v>0</v>
      </c>
      <c r="BB46" s="1">
        <f>110332.2+7478.8</f>
        <v>117811</v>
      </c>
      <c r="BC46" s="1">
        <f>BD46+BE46+BF46+BG46</f>
        <v>115218.1</v>
      </c>
      <c r="BD46" s="1">
        <v>0</v>
      </c>
      <c r="BE46" s="1">
        <v>0</v>
      </c>
      <c r="BF46" s="1">
        <v>0</v>
      </c>
      <c r="BG46" s="1">
        <f>107739.3+7478.8</f>
        <v>115218.1</v>
      </c>
      <c r="BH46" s="1">
        <f>BI46+BJ46+BK46+BL46</f>
        <v>115569.1</v>
      </c>
      <c r="BI46" s="1">
        <v>0</v>
      </c>
      <c r="BJ46" s="1">
        <v>0</v>
      </c>
      <c r="BK46" s="1">
        <v>0</v>
      </c>
      <c r="BL46" s="1">
        <f>108090.3+7478.8</f>
        <v>115569.1</v>
      </c>
    </row>
    <row r="47" spans="1:64" ht="216" customHeight="1" x14ac:dyDescent="0.2">
      <c r="A47" s="23" t="s">
        <v>239</v>
      </c>
      <c r="B47" s="23" t="s">
        <v>231</v>
      </c>
      <c r="C47" s="24" t="s">
        <v>240</v>
      </c>
      <c r="D47" s="21" t="s">
        <v>493</v>
      </c>
      <c r="E47" s="21" t="s">
        <v>437</v>
      </c>
      <c r="F47" s="21" t="s">
        <v>467</v>
      </c>
      <c r="G47" s="21" t="s">
        <v>0</v>
      </c>
      <c r="H47" s="21" t="s">
        <v>0</v>
      </c>
      <c r="I47" s="21" t="s">
        <v>0</v>
      </c>
      <c r="J47" s="6" t="s">
        <v>0</v>
      </c>
      <c r="K47" s="21" t="s">
        <v>0</v>
      </c>
      <c r="L47" s="21" t="s">
        <v>0</v>
      </c>
      <c r="M47" s="21" t="s">
        <v>0</v>
      </c>
      <c r="N47" s="21" t="s">
        <v>0</v>
      </c>
      <c r="O47" s="21" t="s">
        <v>0</v>
      </c>
      <c r="P47" s="21" t="s">
        <v>0</v>
      </c>
      <c r="Q47" s="6" t="s">
        <v>0</v>
      </c>
      <c r="R47" s="21" t="s">
        <v>0</v>
      </c>
      <c r="S47" s="21" t="s">
        <v>0</v>
      </c>
      <c r="T47" s="21" t="s">
        <v>0</v>
      </c>
      <c r="U47" s="21" t="s">
        <v>0</v>
      </c>
      <c r="V47" s="21" t="s">
        <v>0</v>
      </c>
      <c r="W47" s="21" t="s">
        <v>0</v>
      </c>
      <c r="X47" s="21" t="s">
        <v>0</v>
      </c>
      <c r="Y47" s="21" t="s">
        <v>0</v>
      </c>
      <c r="Z47" s="21" t="s">
        <v>0</v>
      </c>
      <c r="AA47" s="21" t="s">
        <v>0</v>
      </c>
      <c r="AB47" s="21" t="s">
        <v>0</v>
      </c>
      <c r="AC47" s="21" t="s">
        <v>0</v>
      </c>
      <c r="AD47" s="21" t="s">
        <v>499</v>
      </c>
      <c r="AE47" s="21" t="s">
        <v>0</v>
      </c>
      <c r="AF47" s="21" t="s">
        <v>0</v>
      </c>
      <c r="AG47" s="6" t="s">
        <v>43</v>
      </c>
      <c r="AH47" s="6" t="s">
        <v>238</v>
      </c>
      <c r="AI47" s="1">
        <f t="shared" ref="AI47:AI54" si="18">AK47+AM47+AO47+AQ47</f>
        <v>288680.8</v>
      </c>
      <c r="AJ47" s="1">
        <f t="shared" ref="AJ47:AJ54" si="19">AL47+AN47+AP47+AR47</f>
        <v>285078.90000000002</v>
      </c>
      <c r="AK47" s="1">
        <v>0</v>
      </c>
      <c r="AL47" s="25">
        <v>0</v>
      </c>
      <c r="AM47" s="1">
        <v>0</v>
      </c>
      <c r="AN47" s="1">
        <v>0</v>
      </c>
      <c r="AO47" s="1">
        <v>0</v>
      </c>
      <c r="AP47" s="1">
        <v>0</v>
      </c>
      <c r="AQ47" s="1">
        <v>288680.8</v>
      </c>
      <c r="AR47" s="1">
        <v>285078.90000000002</v>
      </c>
      <c r="AS47" s="1">
        <f t="shared" ref="AS47:AS54" si="20">AT47+AU47+AV47+AW47</f>
        <v>301857.5</v>
      </c>
      <c r="AT47" s="1">
        <v>0</v>
      </c>
      <c r="AU47" s="1">
        <v>0</v>
      </c>
      <c r="AV47" s="1">
        <v>0</v>
      </c>
      <c r="AW47" s="1">
        <v>301857.5</v>
      </c>
      <c r="AX47" s="1">
        <f t="shared" ref="AX47:AX54" si="21">AY47+AZ47+BA47+BB47</f>
        <v>313762</v>
      </c>
      <c r="AY47" s="1">
        <v>0</v>
      </c>
      <c r="AZ47" s="1">
        <v>0</v>
      </c>
      <c r="BA47" s="1">
        <v>0</v>
      </c>
      <c r="BB47" s="1">
        <f>295314.4+11815+6632.6</f>
        <v>313762</v>
      </c>
      <c r="BC47" s="1">
        <f t="shared" ref="BC47:BC54" si="22">BD47+BE47+BF47+BG47</f>
        <v>313762</v>
      </c>
      <c r="BD47" s="1">
        <v>0</v>
      </c>
      <c r="BE47" s="1">
        <v>0</v>
      </c>
      <c r="BF47" s="1">
        <v>0</v>
      </c>
      <c r="BG47" s="1">
        <f>295314.4+11815+6632.6</f>
        <v>313762</v>
      </c>
      <c r="BH47" s="1">
        <f t="shared" ref="BH47:BH54" si="23">BI47+BJ47+BK47+BL47</f>
        <v>313762</v>
      </c>
      <c r="BI47" s="1">
        <v>0</v>
      </c>
      <c r="BJ47" s="1">
        <v>0</v>
      </c>
      <c r="BK47" s="1">
        <v>0</v>
      </c>
      <c r="BL47" s="1">
        <f>295314.4+11815+6632.6</f>
        <v>313762</v>
      </c>
    </row>
    <row r="48" spans="1:64" ht="214.5" customHeight="1" x14ac:dyDescent="0.2">
      <c r="A48" s="23" t="s">
        <v>241</v>
      </c>
      <c r="B48" s="23" t="s">
        <v>242</v>
      </c>
      <c r="C48" s="24" t="s">
        <v>243</v>
      </c>
      <c r="D48" s="21" t="s">
        <v>445</v>
      </c>
      <c r="E48" s="21" t="s">
        <v>437</v>
      </c>
      <c r="F48" s="21" t="s">
        <v>467</v>
      </c>
      <c r="G48" s="21" t="s">
        <v>0</v>
      </c>
      <c r="H48" s="21" t="s">
        <v>0</v>
      </c>
      <c r="I48" s="21" t="s">
        <v>0</v>
      </c>
      <c r="J48" s="6" t="s">
        <v>0</v>
      </c>
      <c r="K48" s="21" t="s">
        <v>0</v>
      </c>
      <c r="L48" s="21" t="s">
        <v>0</v>
      </c>
      <c r="M48" s="21" t="s">
        <v>0</v>
      </c>
      <c r="N48" s="21" t="s">
        <v>0</v>
      </c>
      <c r="O48" s="21" t="s">
        <v>0</v>
      </c>
      <c r="P48" s="21" t="s">
        <v>0</v>
      </c>
      <c r="Q48" s="6" t="s">
        <v>0</v>
      </c>
      <c r="R48" s="21" t="s">
        <v>0</v>
      </c>
      <c r="S48" s="21" t="s">
        <v>0</v>
      </c>
      <c r="T48" s="21" t="s">
        <v>0</v>
      </c>
      <c r="U48" s="21" t="s">
        <v>0</v>
      </c>
      <c r="V48" s="21" t="s">
        <v>0</v>
      </c>
      <c r="W48" s="21" t="s">
        <v>0</v>
      </c>
      <c r="X48" s="21" t="s">
        <v>0</v>
      </c>
      <c r="Y48" s="21" t="s">
        <v>0</v>
      </c>
      <c r="Z48" s="21" t="s">
        <v>0</v>
      </c>
      <c r="AA48" s="21" t="s">
        <v>0</v>
      </c>
      <c r="AB48" s="21" t="s">
        <v>0</v>
      </c>
      <c r="AC48" s="21" t="s">
        <v>0</v>
      </c>
      <c r="AD48" s="21" t="s">
        <v>500</v>
      </c>
      <c r="AE48" s="21" t="s">
        <v>0</v>
      </c>
      <c r="AF48" s="21" t="s">
        <v>0</v>
      </c>
      <c r="AG48" s="6" t="s">
        <v>43</v>
      </c>
      <c r="AH48" s="6" t="s">
        <v>244</v>
      </c>
      <c r="AI48" s="1">
        <f t="shared" si="18"/>
        <v>38268.6</v>
      </c>
      <c r="AJ48" s="1">
        <f t="shared" si="19"/>
        <v>32152.7</v>
      </c>
      <c r="AK48" s="1">
        <v>0</v>
      </c>
      <c r="AL48" s="25">
        <v>0</v>
      </c>
      <c r="AM48" s="1">
        <v>0</v>
      </c>
      <c r="AN48" s="1">
        <v>0</v>
      </c>
      <c r="AO48" s="1">
        <v>0</v>
      </c>
      <c r="AP48" s="1">
        <v>0</v>
      </c>
      <c r="AQ48" s="1">
        <v>38268.6</v>
      </c>
      <c r="AR48" s="1">
        <v>32152.7</v>
      </c>
      <c r="AS48" s="1">
        <f t="shared" si="20"/>
        <v>35173.199999999997</v>
      </c>
      <c r="AT48" s="1">
        <v>0</v>
      </c>
      <c r="AU48" s="1">
        <v>0</v>
      </c>
      <c r="AV48" s="1">
        <v>0</v>
      </c>
      <c r="AW48" s="1">
        <v>35173.199999999997</v>
      </c>
      <c r="AX48" s="1">
        <f t="shared" si="21"/>
        <v>46006.400000000001</v>
      </c>
      <c r="AY48" s="1">
        <v>0</v>
      </c>
      <c r="AZ48" s="1">
        <v>0</v>
      </c>
      <c r="BA48" s="1">
        <v>0</v>
      </c>
      <c r="BB48" s="1">
        <f>14662+31344.4</f>
        <v>46006.400000000001</v>
      </c>
      <c r="BC48" s="1">
        <f t="shared" si="22"/>
        <v>46006.400000000001</v>
      </c>
      <c r="BD48" s="1">
        <v>0</v>
      </c>
      <c r="BE48" s="1">
        <v>0</v>
      </c>
      <c r="BF48" s="1">
        <v>0</v>
      </c>
      <c r="BG48" s="1">
        <f>14662+31344.4</f>
        <v>46006.400000000001</v>
      </c>
      <c r="BH48" s="1">
        <f t="shared" si="23"/>
        <v>46006.400000000001</v>
      </c>
      <c r="BI48" s="1">
        <v>0</v>
      </c>
      <c r="BJ48" s="1">
        <v>0</v>
      </c>
      <c r="BK48" s="1">
        <v>0</v>
      </c>
      <c r="BL48" s="1">
        <f>14662+31344.4</f>
        <v>46006.400000000001</v>
      </c>
    </row>
    <row r="49" spans="1:65" ht="237" customHeight="1" x14ac:dyDescent="0.2">
      <c r="A49" s="23" t="s">
        <v>245</v>
      </c>
      <c r="B49" s="23" t="s">
        <v>246</v>
      </c>
      <c r="C49" s="24" t="s">
        <v>247</v>
      </c>
      <c r="D49" s="21" t="s">
        <v>501</v>
      </c>
      <c r="E49" s="21" t="s">
        <v>463</v>
      </c>
      <c r="F49" s="21" t="s">
        <v>502</v>
      </c>
      <c r="G49" s="21" t="s">
        <v>0</v>
      </c>
      <c r="H49" s="21" t="s">
        <v>0</v>
      </c>
      <c r="I49" s="21" t="s">
        <v>0</v>
      </c>
      <c r="J49" s="6" t="s">
        <v>0</v>
      </c>
      <c r="K49" s="21" t="s">
        <v>0</v>
      </c>
      <c r="L49" s="21" t="s">
        <v>0</v>
      </c>
      <c r="M49" s="21" t="s">
        <v>0</v>
      </c>
      <c r="N49" s="21" t="s">
        <v>0</v>
      </c>
      <c r="O49" s="21" t="s">
        <v>0</v>
      </c>
      <c r="P49" s="21" t="s">
        <v>0</v>
      </c>
      <c r="Q49" s="6" t="s">
        <v>0</v>
      </c>
      <c r="R49" s="21" t="s">
        <v>0</v>
      </c>
      <c r="S49" s="21" t="s">
        <v>0</v>
      </c>
      <c r="T49" s="21" t="s">
        <v>0</v>
      </c>
      <c r="U49" s="21" t="s">
        <v>0</v>
      </c>
      <c r="V49" s="21" t="s">
        <v>0</v>
      </c>
      <c r="W49" s="21" t="s">
        <v>0</v>
      </c>
      <c r="X49" s="21" t="s">
        <v>0</v>
      </c>
      <c r="Y49" s="21" t="s">
        <v>0</v>
      </c>
      <c r="Z49" s="21" t="s">
        <v>0</v>
      </c>
      <c r="AA49" s="21" t="s">
        <v>503</v>
      </c>
      <c r="AB49" s="21" t="s">
        <v>437</v>
      </c>
      <c r="AC49" s="21" t="s">
        <v>504</v>
      </c>
      <c r="AD49" s="21" t="s">
        <v>505</v>
      </c>
      <c r="AE49" s="21" t="s">
        <v>0</v>
      </c>
      <c r="AF49" s="21" t="s">
        <v>0</v>
      </c>
      <c r="AG49" s="6" t="s">
        <v>43</v>
      </c>
      <c r="AH49" s="6" t="s">
        <v>248</v>
      </c>
      <c r="AI49" s="1">
        <f t="shared" si="18"/>
        <v>74423</v>
      </c>
      <c r="AJ49" s="1">
        <f t="shared" si="19"/>
        <v>71601.100000000006</v>
      </c>
      <c r="AK49" s="1">
        <v>0</v>
      </c>
      <c r="AL49" s="25">
        <v>0</v>
      </c>
      <c r="AM49" s="1">
        <v>0</v>
      </c>
      <c r="AN49" s="1">
        <v>0</v>
      </c>
      <c r="AO49" s="1">
        <v>0</v>
      </c>
      <c r="AP49" s="1">
        <v>0</v>
      </c>
      <c r="AQ49" s="1">
        <v>74423</v>
      </c>
      <c r="AR49" s="1">
        <v>71601.100000000006</v>
      </c>
      <c r="AS49" s="1">
        <f t="shared" si="20"/>
        <v>86914.8</v>
      </c>
      <c r="AT49" s="1">
        <v>0</v>
      </c>
      <c r="AU49" s="1">
        <v>0</v>
      </c>
      <c r="AV49" s="1">
        <v>0</v>
      </c>
      <c r="AW49" s="1">
        <f>5150.1+81764.7</f>
        <v>86914.8</v>
      </c>
      <c r="AX49" s="1">
        <f t="shared" si="21"/>
        <v>86779.1</v>
      </c>
      <c r="AY49" s="1">
        <v>0</v>
      </c>
      <c r="AZ49" s="1">
        <v>0</v>
      </c>
      <c r="BA49" s="1">
        <v>0</v>
      </c>
      <c r="BB49" s="1">
        <f>4871.1+81908</f>
        <v>86779.1</v>
      </c>
      <c r="BC49" s="1">
        <f t="shared" si="22"/>
        <v>84644.5</v>
      </c>
      <c r="BD49" s="1">
        <v>0</v>
      </c>
      <c r="BE49" s="1">
        <v>0</v>
      </c>
      <c r="BF49" s="1">
        <v>0</v>
      </c>
      <c r="BG49" s="1">
        <f>4871.1+79773.4</f>
        <v>84644.5</v>
      </c>
      <c r="BH49" s="1">
        <f t="shared" si="23"/>
        <v>84844.5</v>
      </c>
      <c r="BI49" s="1">
        <v>0</v>
      </c>
      <c r="BJ49" s="1">
        <v>0</v>
      </c>
      <c r="BK49" s="1">
        <v>0</v>
      </c>
      <c r="BL49" s="1">
        <f>4871.1+79973.4</f>
        <v>84844.5</v>
      </c>
    </row>
    <row r="50" spans="1:65" ht="112.5" customHeight="1" x14ac:dyDescent="0.2">
      <c r="A50" s="23" t="s">
        <v>249</v>
      </c>
      <c r="B50" s="23" t="s">
        <v>250</v>
      </c>
      <c r="C50" s="24" t="s">
        <v>251</v>
      </c>
      <c r="D50" s="21" t="s">
        <v>506</v>
      </c>
      <c r="E50" s="21" t="s">
        <v>463</v>
      </c>
      <c r="F50" s="21" t="s">
        <v>467</v>
      </c>
      <c r="G50" s="21" t="s">
        <v>0</v>
      </c>
      <c r="H50" s="21" t="s">
        <v>0</v>
      </c>
      <c r="I50" s="21" t="s">
        <v>0</v>
      </c>
      <c r="J50" s="6" t="s">
        <v>0</v>
      </c>
      <c r="K50" s="21" t="s">
        <v>0</v>
      </c>
      <c r="L50" s="21" t="s">
        <v>0</v>
      </c>
      <c r="M50" s="21" t="s">
        <v>0</v>
      </c>
      <c r="N50" s="21" t="s">
        <v>0</v>
      </c>
      <c r="O50" s="21" t="s">
        <v>0</v>
      </c>
      <c r="P50" s="21" t="s">
        <v>0</v>
      </c>
      <c r="Q50" s="6" t="s">
        <v>0</v>
      </c>
      <c r="R50" s="21" t="s">
        <v>0</v>
      </c>
      <c r="S50" s="21" t="s">
        <v>0</v>
      </c>
      <c r="T50" s="21" t="s">
        <v>0</v>
      </c>
      <c r="U50" s="21" t="s">
        <v>0</v>
      </c>
      <c r="V50" s="21" t="s">
        <v>0</v>
      </c>
      <c r="W50" s="21" t="s">
        <v>0</v>
      </c>
      <c r="X50" s="21" t="s">
        <v>507</v>
      </c>
      <c r="Y50" s="21" t="s">
        <v>0</v>
      </c>
      <c r="Z50" s="21" t="s">
        <v>0</v>
      </c>
      <c r="AA50" s="21" t="s">
        <v>0</v>
      </c>
      <c r="AB50" s="21" t="s">
        <v>0</v>
      </c>
      <c r="AC50" s="21" t="s">
        <v>0</v>
      </c>
      <c r="AD50" s="21" t="s">
        <v>508</v>
      </c>
      <c r="AE50" s="21" t="s">
        <v>0</v>
      </c>
      <c r="AF50" s="21" t="s">
        <v>0</v>
      </c>
      <c r="AG50" s="6" t="s">
        <v>65</v>
      </c>
      <c r="AH50" s="6" t="s">
        <v>252</v>
      </c>
      <c r="AI50" s="1">
        <f t="shared" si="18"/>
        <v>80</v>
      </c>
      <c r="AJ50" s="1">
        <f t="shared" si="19"/>
        <v>0</v>
      </c>
      <c r="AK50" s="1">
        <v>0</v>
      </c>
      <c r="AL50" s="25">
        <v>0</v>
      </c>
      <c r="AM50" s="1">
        <v>0</v>
      </c>
      <c r="AN50" s="1">
        <v>0</v>
      </c>
      <c r="AO50" s="1">
        <v>0</v>
      </c>
      <c r="AP50" s="1">
        <v>0</v>
      </c>
      <c r="AQ50" s="1">
        <v>80</v>
      </c>
      <c r="AR50" s="1">
        <v>0</v>
      </c>
      <c r="AS50" s="1">
        <f t="shared" si="20"/>
        <v>13270.1</v>
      </c>
      <c r="AT50" s="1">
        <v>0</v>
      </c>
      <c r="AU50" s="1">
        <v>0</v>
      </c>
      <c r="AV50" s="1">
        <v>0</v>
      </c>
      <c r="AW50" s="1">
        <v>13270.1</v>
      </c>
      <c r="AX50" s="1">
        <f>AY50+AZ50+BA50+BB50</f>
        <v>0</v>
      </c>
      <c r="AY50" s="1">
        <v>0</v>
      </c>
      <c r="AZ50" s="1">
        <v>0</v>
      </c>
      <c r="BA50" s="1">
        <v>0</v>
      </c>
      <c r="BB50" s="1">
        <v>0</v>
      </c>
      <c r="BC50" s="1">
        <f t="shared" si="22"/>
        <v>0</v>
      </c>
      <c r="BD50" s="1">
        <v>0</v>
      </c>
      <c r="BE50" s="1">
        <v>0</v>
      </c>
      <c r="BF50" s="1">
        <v>0</v>
      </c>
      <c r="BG50" s="1">
        <v>0</v>
      </c>
      <c r="BH50" s="1">
        <f t="shared" si="23"/>
        <v>12000</v>
      </c>
      <c r="BI50" s="1">
        <v>0</v>
      </c>
      <c r="BJ50" s="1">
        <v>0</v>
      </c>
      <c r="BK50" s="1">
        <v>0</v>
      </c>
      <c r="BL50" s="1">
        <v>12000</v>
      </c>
    </row>
    <row r="51" spans="1:65" ht="85.9" customHeight="1" x14ac:dyDescent="0.2">
      <c r="A51" s="23" t="s">
        <v>253</v>
      </c>
      <c r="B51" s="23" t="s">
        <v>254</v>
      </c>
      <c r="C51" s="24" t="s">
        <v>255</v>
      </c>
      <c r="D51" s="21" t="s">
        <v>445</v>
      </c>
      <c r="E51" s="21" t="s">
        <v>437</v>
      </c>
      <c r="F51" s="21" t="s">
        <v>467</v>
      </c>
      <c r="G51" s="21" t="s">
        <v>0</v>
      </c>
      <c r="H51" s="21" t="s">
        <v>0</v>
      </c>
      <c r="I51" s="21" t="s">
        <v>0</v>
      </c>
      <c r="J51" s="6" t="s">
        <v>0</v>
      </c>
      <c r="K51" s="21" t="s">
        <v>0</v>
      </c>
      <c r="L51" s="21" t="s">
        <v>0</v>
      </c>
      <c r="M51" s="21" t="s">
        <v>0</v>
      </c>
      <c r="N51" s="21" t="s">
        <v>0</v>
      </c>
      <c r="O51" s="21" t="s">
        <v>0</v>
      </c>
      <c r="P51" s="21" t="s">
        <v>0</v>
      </c>
      <c r="Q51" s="6" t="s">
        <v>0</v>
      </c>
      <c r="R51" s="21" t="s">
        <v>0</v>
      </c>
      <c r="S51" s="21" t="s">
        <v>0</v>
      </c>
      <c r="T51" s="21" t="s">
        <v>0</v>
      </c>
      <c r="U51" s="21" t="s">
        <v>0</v>
      </c>
      <c r="V51" s="21" t="s">
        <v>0</v>
      </c>
      <c r="W51" s="21" t="s">
        <v>0</v>
      </c>
      <c r="X51" s="21" t="s">
        <v>0</v>
      </c>
      <c r="Y51" s="21" t="s">
        <v>0</v>
      </c>
      <c r="Z51" s="21" t="s">
        <v>0</v>
      </c>
      <c r="AA51" s="21" t="s">
        <v>0</v>
      </c>
      <c r="AB51" s="21" t="s">
        <v>0</v>
      </c>
      <c r="AC51" s="21" t="s">
        <v>0</v>
      </c>
      <c r="AD51" s="21" t="s">
        <v>509</v>
      </c>
      <c r="AE51" s="21" t="s">
        <v>0</v>
      </c>
      <c r="AF51" s="21" t="s">
        <v>0</v>
      </c>
      <c r="AG51" s="6" t="s">
        <v>43</v>
      </c>
      <c r="AH51" s="6" t="s">
        <v>240</v>
      </c>
      <c r="AI51" s="1">
        <f t="shared" si="18"/>
        <v>3322.6</v>
      </c>
      <c r="AJ51" s="1">
        <f t="shared" si="19"/>
        <v>3093.5</v>
      </c>
      <c r="AK51" s="1">
        <v>0</v>
      </c>
      <c r="AL51" s="25">
        <v>0</v>
      </c>
      <c r="AM51" s="1">
        <v>0</v>
      </c>
      <c r="AN51" s="1">
        <v>0</v>
      </c>
      <c r="AO51" s="1">
        <v>0</v>
      </c>
      <c r="AP51" s="1">
        <v>0</v>
      </c>
      <c r="AQ51" s="1">
        <v>3322.6</v>
      </c>
      <c r="AR51" s="1">
        <v>3093.5</v>
      </c>
      <c r="AS51" s="1">
        <f t="shared" si="20"/>
        <v>3663.9</v>
      </c>
      <c r="AT51" s="1">
        <v>0</v>
      </c>
      <c r="AU51" s="1">
        <v>0</v>
      </c>
      <c r="AV51" s="1">
        <v>0</v>
      </c>
      <c r="AW51" s="1">
        <v>3663.9</v>
      </c>
      <c r="AX51" s="1">
        <f>AY51+AZ51+BA51+BB51</f>
        <v>3435.2</v>
      </c>
      <c r="AY51" s="1">
        <v>0</v>
      </c>
      <c r="AZ51" s="1">
        <v>0</v>
      </c>
      <c r="BA51" s="1">
        <v>0</v>
      </c>
      <c r="BB51" s="1">
        <v>3435.2</v>
      </c>
      <c r="BC51" s="1">
        <f t="shared" si="22"/>
        <v>3335.2</v>
      </c>
      <c r="BD51" s="1">
        <v>0</v>
      </c>
      <c r="BE51" s="1">
        <v>0</v>
      </c>
      <c r="BF51" s="1">
        <v>0</v>
      </c>
      <c r="BG51" s="1">
        <v>3335.2</v>
      </c>
      <c r="BH51" s="1">
        <f t="shared" si="23"/>
        <v>3435.2</v>
      </c>
      <c r="BI51" s="1">
        <v>0</v>
      </c>
      <c r="BJ51" s="1">
        <v>0</v>
      </c>
      <c r="BK51" s="1">
        <v>0</v>
      </c>
      <c r="BL51" s="1">
        <v>3435.2</v>
      </c>
    </row>
    <row r="52" spans="1:65" ht="85.9" customHeight="1" x14ac:dyDescent="0.2">
      <c r="A52" s="23" t="s">
        <v>256</v>
      </c>
      <c r="B52" s="23" t="s">
        <v>257</v>
      </c>
      <c r="C52" s="24" t="s">
        <v>258</v>
      </c>
      <c r="D52" s="21" t="s">
        <v>510</v>
      </c>
      <c r="E52" s="21" t="s">
        <v>437</v>
      </c>
      <c r="F52" s="21" t="s">
        <v>467</v>
      </c>
      <c r="G52" s="21" t="s">
        <v>0</v>
      </c>
      <c r="H52" s="21" t="s">
        <v>0</v>
      </c>
      <c r="I52" s="21" t="s">
        <v>0</v>
      </c>
      <c r="J52" s="6" t="s">
        <v>0</v>
      </c>
      <c r="K52" s="21" t="s">
        <v>0</v>
      </c>
      <c r="L52" s="21" t="s">
        <v>0</v>
      </c>
      <c r="M52" s="21" t="s">
        <v>0</v>
      </c>
      <c r="N52" s="21" t="s">
        <v>0</v>
      </c>
      <c r="O52" s="21" t="s">
        <v>0</v>
      </c>
      <c r="P52" s="21" t="s">
        <v>0</v>
      </c>
      <c r="Q52" s="6" t="s">
        <v>0</v>
      </c>
      <c r="R52" s="21" t="s">
        <v>0</v>
      </c>
      <c r="S52" s="21" t="s">
        <v>0</v>
      </c>
      <c r="T52" s="21" t="s">
        <v>0</v>
      </c>
      <c r="U52" s="21" t="s">
        <v>0</v>
      </c>
      <c r="V52" s="21" t="s">
        <v>0</v>
      </c>
      <c r="W52" s="21" t="s">
        <v>0</v>
      </c>
      <c r="X52" s="21" t="s">
        <v>0</v>
      </c>
      <c r="Y52" s="21" t="s">
        <v>0</v>
      </c>
      <c r="Z52" s="21" t="s">
        <v>0</v>
      </c>
      <c r="AA52" s="21" t="s">
        <v>511</v>
      </c>
      <c r="AB52" s="21" t="s">
        <v>0</v>
      </c>
      <c r="AC52" s="21" t="s">
        <v>0</v>
      </c>
      <c r="AD52" s="21" t="s">
        <v>512</v>
      </c>
      <c r="AE52" s="21" t="s">
        <v>0</v>
      </c>
      <c r="AF52" s="21" t="s">
        <v>0</v>
      </c>
      <c r="AG52" s="6" t="s">
        <v>57</v>
      </c>
      <c r="AH52" s="6" t="s">
        <v>259</v>
      </c>
      <c r="AI52" s="1">
        <f t="shared" si="18"/>
        <v>149154.6</v>
      </c>
      <c r="AJ52" s="1">
        <f t="shared" si="19"/>
        <v>133832.9</v>
      </c>
      <c r="AK52" s="1">
        <v>0</v>
      </c>
      <c r="AL52" s="25">
        <v>0</v>
      </c>
      <c r="AM52" s="1">
        <v>0</v>
      </c>
      <c r="AN52" s="1">
        <v>0</v>
      </c>
      <c r="AO52" s="1">
        <v>70980</v>
      </c>
      <c r="AP52" s="1">
        <v>70980</v>
      </c>
      <c r="AQ52" s="1">
        <v>78174.600000000006</v>
      </c>
      <c r="AR52" s="1">
        <v>62852.9</v>
      </c>
      <c r="AS52" s="1">
        <f>AT52+AU52+AV52+AW52</f>
        <v>128698.70000000001</v>
      </c>
      <c r="AT52" s="1">
        <v>0</v>
      </c>
      <c r="AU52" s="1">
        <v>0</v>
      </c>
      <c r="AV52" s="1">
        <v>46948.1</v>
      </c>
      <c r="AW52" s="1">
        <v>81750.600000000006</v>
      </c>
      <c r="AX52" s="1">
        <f>AY52+AZ52+BA52+BB52</f>
        <v>160438.09999999998</v>
      </c>
      <c r="AY52" s="1">
        <v>0</v>
      </c>
      <c r="AZ52" s="1">
        <v>0</v>
      </c>
      <c r="BA52" s="1">
        <f>66090+4890</f>
        <v>70980</v>
      </c>
      <c r="BB52" s="1">
        <f>60+70+6643.3+628+600+2300+600+6550+6184.2+2350+1443.1+1698.8+1700+58630.7</f>
        <v>89458.099999999991</v>
      </c>
      <c r="BC52" s="1">
        <f t="shared" si="22"/>
        <v>80682.899999999994</v>
      </c>
      <c r="BD52" s="1">
        <v>0</v>
      </c>
      <c r="BE52" s="1">
        <v>0</v>
      </c>
      <c r="BF52" s="1">
        <v>0</v>
      </c>
      <c r="BG52" s="1">
        <f>2350+1443.1+60+70+600+8443.3+628+2273.6+58630.7+6184.2</f>
        <v>80682.899999999994</v>
      </c>
      <c r="BH52" s="1">
        <f t="shared" si="23"/>
        <v>80432.899999999994</v>
      </c>
      <c r="BI52" s="1">
        <v>0</v>
      </c>
      <c r="BJ52" s="1">
        <v>0</v>
      </c>
      <c r="BK52" s="1">
        <v>0</v>
      </c>
      <c r="BL52" s="1">
        <f>2350+1443.1+60+70+600+8193.3+628+2273.6+58630.7+6184.2</f>
        <v>80432.899999999994</v>
      </c>
      <c r="BM52" s="13"/>
    </row>
    <row r="53" spans="1:65" ht="94.5" customHeight="1" x14ac:dyDescent="0.2">
      <c r="A53" s="23" t="s">
        <v>260</v>
      </c>
      <c r="B53" s="23" t="s">
        <v>261</v>
      </c>
      <c r="C53" s="24" t="s">
        <v>262</v>
      </c>
      <c r="D53" s="21" t="s">
        <v>445</v>
      </c>
      <c r="E53" s="21" t="s">
        <v>437</v>
      </c>
      <c r="F53" s="21" t="s">
        <v>467</v>
      </c>
      <c r="G53" s="21" t="s">
        <v>0</v>
      </c>
      <c r="H53" s="21" t="s">
        <v>0</v>
      </c>
      <c r="I53" s="21" t="s">
        <v>0</v>
      </c>
      <c r="J53" s="6" t="s">
        <v>0</v>
      </c>
      <c r="K53" s="21" t="s">
        <v>0</v>
      </c>
      <c r="L53" s="21" t="s">
        <v>0</v>
      </c>
      <c r="M53" s="21" t="s">
        <v>0</v>
      </c>
      <c r="N53" s="21" t="s">
        <v>0</v>
      </c>
      <c r="O53" s="21" t="s">
        <v>0</v>
      </c>
      <c r="P53" s="21" t="s">
        <v>0</v>
      </c>
      <c r="Q53" s="6" t="s">
        <v>0</v>
      </c>
      <c r="R53" s="21" t="s">
        <v>0</v>
      </c>
      <c r="S53" s="21" t="s">
        <v>0</v>
      </c>
      <c r="T53" s="21" t="s">
        <v>0</v>
      </c>
      <c r="U53" s="21" t="s">
        <v>0</v>
      </c>
      <c r="V53" s="21" t="s">
        <v>0</v>
      </c>
      <c r="W53" s="21" t="s">
        <v>0</v>
      </c>
      <c r="X53" s="21" t="s">
        <v>0</v>
      </c>
      <c r="Y53" s="21" t="s">
        <v>0</v>
      </c>
      <c r="Z53" s="21" t="s">
        <v>0</v>
      </c>
      <c r="AA53" s="21" t="s">
        <v>0</v>
      </c>
      <c r="AB53" s="21" t="s">
        <v>0</v>
      </c>
      <c r="AC53" s="21" t="s">
        <v>0</v>
      </c>
      <c r="AD53" s="21" t="s">
        <v>513</v>
      </c>
      <c r="AE53" s="21" t="s">
        <v>0</v>
      </c>
      <c r="AF53" s="21" t="s">
        <v>0</v>
      </c>
      <c r="AG53" s="6" t="s">
        <v>52</v>
      </c>
      <c r="AH53" s="6" t="s">
        <v>112</v>
      </c>
      <c r="AI53" s="1">
        <f t="shared" si="18"/>
        <v>16545.8</v>
      </c>
      <c r="AJ53" s="1">
        <f t="shared" si="19"/>
        <v>14080.3</v>
      </c>
      <c r="AK53" s="1">
        <v>0</v>
      </c>
      <c r="AL53" s="25">
        <v>0</v>
      </c>
      <c r="AM53" s="1">
        <v>0</v>
      </c>
      <c r="AN53" s="1">
        <v>0</v>
      </c>
      <c r="AO53" s="1">
        <v>0</v>
      </c>
      <c r="AP53" s="1">
        <v>0</v>
      </c>
      <c r="AQ53" s="1">
        <v>16545.8</v>
      </c>
      <c r="AR53" s="1">
        <v>14080.3</v>
      </c>
      <c r="AS53" s="1">
        <f t="shared" si="20"/>
        <v>18693.5</v>
      </c>
      <c r="AT53" s="1">
        <v>0</v>
      </c>
      <c r="AU53" s="1">
        <v>0</v>
      </c>
      <c r="AV53" s="1">
        <v>0</v>
      </c>
      <c r="AW53" s="1">
        <v>18693.5</v>
      </c>
      <c r="AX53" s="1">
        <f t="shared" si="21"/>
        <v>23415</v>
      </c>
      <c r="AY53" s="1">
        <v>0</v>
      </c>
      <c r="AZ53" s="1">
        <v>0</v>
      </c>
      <c r="BA53" s="1">
        <v>0</v>
      </c>
      <c r="BB53" s="1">
        <v>23415</v>
      </c>
      <c r="BC53" s="1">
        <f t="shared" si="22"/>
        <v>18693.5</v>
      </c>
      <c r="BD53" s="1">
        <v>0</v>
      </c>
      <c r="BE53" s="1">
        <v>0</v>
      </c>
      <c r="BF53" s="1">
        <v>0</v>
      </c>
      <c r="BG53" s="1">
        <v>18693.5</v>
      </c>
      <c r="BH53" s="1">
        <f t="shared" si="23"/>
        <v>18693.5</v>
      </c>
      <c r="BI53" s="1">
        <v>0</v>
      </c>
      <c r="BJ53" s="1">
        <v>0</v>
      </c>
      <c r="BK53" s="1">
        <v>0</v>
      </c>
      <c r="BL53" s="1">
        <v>18693.5</v>
      </c>
    </row>
    <row r="54" spans="1:65" ht="160.35" customHeight="1" x14ac:dyDescent="0.2">
      <c r="A54" s="23" t="s">
        <v>263</v>
      </c>
      <c r="B54" s="23" t="s">
        <v>264</v>
      </c>
      <c r="C54" s="24" t="s">
        <v>265</v>
      </c>
      <c r="D54" s="21" t="s">
        <v>445</v>
      </c>
      <c r="E54" s="21" t="s">
        <v>437</v>
      </c>
      <c r="F54" s="21" t="s">
        <v>467</v>
      </c>
      <c r="G54" s="21" t="s">
        <v>0</v>
      </c>
      <c r="H54" s="21" t="s">
        <v>0</v>
      </c>
      <c r="I54" s="21" t="s">
        <v>0</v>
      </c>
      <c r="J54" s="6" t="s">
        <v>0</v>
      </c>
      <c r="K54" s="21" t="s">
        <v>597</v>
      </c>
      <c r="L54" s="21" t="s">
        <v>437</v>
      </c>
      <c r="M54" s="21" t="s">
        <v>598</v>
      </c>
      <c r="N54" s="21" t="s">
        <v>0</v>
      </c>
      <c r="O54" s="21" t="s">
        <v>0</v>
      </c>
      <c r="P54" s="21" t="s">
        <v>0</v>
      </c>
      <c r="Q54" s="6" t="s">
        <v>0</v>
      </c>
      <c r="R54" s="21" t="s">
        <v>0</v>
      </c>
      <c r="S54" s="21" t="s">
        <v>0</v>
      </c>
      <c r="T54" s="21" t="s">
        <v>0</v>
      </c>
      <c r="U54" s="21" t="s">
        <v>0</v>
      </c>
      <c r="V54" s="21" t="s">
        <v>0</v>
      </c>
      <c r="W54" s="21" t="s">
        <v>0</v>
      </c>
      <c r="X54" s="21" t="s">
        <v>0</v>
      </c>
      <c r="Y54" s="21" t="s">
        <v>0</v>
      </c>
      <c r="Z54" s="21" t="s">
        <v>0</v>
      </c>
      <c r="AA54" s="21" t="s">
        <v>599</v>
      </c>
      <c r="AB54" s="21" t="s">
        <v>437</v>
      </c>
      <c r="AC54" s="21" t="s">
        <v>600</v>
      </c>
      <c r="AD54" s="21" t="s">
        <v>601</v>
      </c>
      <c r="AE54" s="21" t="s">
        <v>0</v>
      </c>
      <c r="AF54" s="21" t="s">
        <v>0</v>
      </c>
      <c r="AG54" s="6" t="s">
        <v>48</v>
      </c>
      <c r="AH54" s="6" t="s">
        <v>159</v>
      </c>
      <c r="AI54" s="1">
        <f t="shared" si="18"/>
        <v>85021.3</v>
      </c>
      <c r="AJ54" s="1">
        <f t="shared" si="19"/>
        <v>85017.4</v>
      </c>
      <c r="AK54" s="1">
        <v>73115</v>
      </c>
      <c r="AL54" s="25">
        <v>73115</v>
      </c>
      <c r="AM54" s="1">
        <v>0</v>
      </c>
      <c r="AN54" s="1">
        <v>0</v>
      </c>
      <c r="AO54" s="1">
        <v>0</v>
      </c>
      <c r="AP54" s="1">
        <v>0</v>
      </c>
      <c r="AQ54" s="1">
        <v>11906.3</v>
      </c>
      <c r="AR54" s="1">
        <v>11902.4</v>
      </c>
      <c r="AS54" s="1">
        <f t="shared" si="20"/>
        <v>90052</v>
      </c>
      <c r="AT54" s="1">
        <v>72041.600000000006</v>
      </c>
      <c r="AU54" s="1">
        <v>0</v>
      </c>
      <c r="AV54" s="1">
        <v>0</v>
      </c>
      <c r="AW54" s="1">
        <v>18010.400000000001</v>
      </c>
      <c r="AX54" s="1">
        <f t="shared" si="21"/>
        <v>87372</v>
      </c>
      <c r="AY54" s="1">
        <v>69361.600000000006</v>
      </c>
      <c r="AZ54" s="1">
        <v>0</v>
      </c>
      <c r="BA54" s="1">
        <v>0</v>
      </c>
      <c r="BB54" s="1">
        <v>18010.400000000001</v>
      </c>
      <c r="BC54" s="1">
        <f t="shared" si="22"/>
        <v>87372</v>
      </c>
      <c r="BD54" s="1">
        <v>69361.600000000006</v>
      </c>
      <c r="BE54" s="1">
        <v>0</v>
      </c>
      <c r="BF54" s="1">
        <v>0</v>
      </c>
      <c r="BG54" s="1">
        <v>18010.400000000001</v>
      </c>
      <c r="BH54" s="1">
        <f t="shared" si="23"/>
        <v>87372</v>
      </c>
      <c r="BI54" s="1">
        <v>69361.600000000006</v>
      </c>
      <c r="BJ54" s="1">
        <v>0</v>
      </c>
      <c r="BK54" s="1">
        <v>0</v>
      </c>
      <c r="BL54" s="1">
        <v>18010.400000000001</v>
      </c>
    </row>
    <row r="55" spans="1:65" ht="92.25" customHeight="1" x14ac:dyDescent="0.2">
      <c r="A55" s="23" t="s">
        <v>266</v>
      </c>
      <c r="B55" s="23" t="s">
        <v>267</v>
      </c>
      <c r="C55" s="24" t="s">
        <v>268</v>
      </c>
      <c r="D55" s="21" t="s">
        <v>445</v>
      </c>
      <c r="E55" s="21" t="s">
        <v>0</v>
      </c>
      <c r="F55" s="21" t="s">
        <v>0</v>
      </c>
      <c r="G55" s="21" t="s">
        <v>0</v>
      </c>
      <c r="H55" s="21" t="s">
        <v>0</v>
      </c>
      <c r="I55" s="21" t="s">
        <v>0</v>
      </c>
      <c r="J55" s="6" t="s">
        <v>0</v>
      </c>
      <c r="K55" s="21" t="s">
        <v>0</v>
      </c>
      <c r="L55" s="21" t="s">
        <v>0</v>
      </c>
      <c r="M55" s="21" t="s">
        <v>0</v>
      </c>
      <c r="N55" s="21" t="s">
        <v>0</v>
      </c>
      <c r="O55" s="21" t="s">
        <v>0</v>
      </c>
      <c r="P55" s="21" t="s">
        <v>0</v>
      </c>
      <c r="Q55" s="6" t="s">
        <v>0</v>
      </c>
      <c r="R55" s="21" t="s">
        <v>0</v>
      </c>
      <c r="S55" s="21" t="s">
        <v>0</v>
      </c>
      <c r="T55" s="21" t="s">
        <v>0</v>
      </c>
      <c r="U55" s="21" t="s">
        <v>0</v>
      </c>
      <c r="V55" s="21" t="s">
        <v>0</v>
      </c>
      <c r="W55" s="21" t="s">
        <v>0</v>
      </c>
      <c r="X55" s="21" t="s">
        <v>0</v>
      </c>
      <c r="Y55" s="21" t="s">
        <v>0</v>
      </c>
      <c r="Z55" s="21" t="s">
        <v>0</v>
      </c>
      <c r="AA55" s="21" t="s">
        <v>0</v>
      </c>
      <c r="AB55" s="21" t="s">
        <v>0</v>
      </c>
      <c r="AC55" s="21" t="s">
        <v>0</v>
      </c>
      <c r="AD55" s="21" t="s">
        <v>514</v>
      </c>
      <c r="AE55" s="21" t="s">
        <v>0</v>
      </c>
      <c r="AF55" s="21" t="s">
        <v>0</v>
      </c>
      <c r="AG55" s="6" t="s">
        <v>0</v>
      </c>
      <c r="AH55" s="6" t="s">
        <v>178</v>
      </c>
      <c r="AI55" s="1">
        <f>AK55+AM55+AO55+AQ55</f>
        <v>10000</v>
      </c>
      <c r="AJ55" s="1">
        <f>AL55+AN55+AP55+AR55</f>
        <v>10000</v>
      </c>
      <c r="AK55" s="1">
        <v>0</v>
      </c>
      <c r="AL55" s="25">
        <v>0</v>
      </c>
      <c r="AM55" s="1">
        <v>0</v>
      </c>
      <c r="AN55" s="1">
        <v>0</v>
      </c>
      <c r="AO55" s="1">
        <v>0</v>
      </c>
      <c r="AP55" s="1">
        <v>0</v>
      </c>
      <c r="AQ55" s="1">
        <v>10000</v>
      </c>
      <c r="AR55" s="1">
        <v>10000</v>
      </c>
      <c r="AS55" s="1">
        <f>AT55+AU55+AV55+AW55</f>
        <v>0</v>
      </c>
      <c r="AT55" s="1">
        <v>0</v>
      </c>
      <c r="AU55" s="1">
        <v>0</v>
      </c>
      <c r="AV55" s="1">
        <v>0</v>
      </c>
      <c r="AW55" s="1">
        <v>0</v>
      </c>
      <c r="AX55" s="1">
        <f>AY55+AZ55+BA55+BB55</f>
        <v>0</v>
      </c>
      <c r="AY55" s="1">
        <v>0</v>
      </c>
      <c r="AZ55" s="1">
        <v>0</v>
      </c>
      <c r="BA55" s="1">
        <v>0</v>
      </c>
      <c r="BB55" s="1">
        <v>0</v>
      </c>
      <c r="BC55" s="1">
        <f>BD55+BE55+BF55+BG55</f>
        <v>0</v>
      </c>
      <c r="BD55" s="1">
        <v>0</v>
      </c>
      <c r="BE55" s="1">
        <v>0</v>
      </c>
      <c r="BF55" s="1">
        <v>0</v>
      </c>
      <c r="BG55" s="1">
        <v>0</v>
      </c>
      <c r="BH55" s="1">
        <f>BI55+BJ55+BK55+BL55</f>
        <v>0</v>
      </c>
      <c r="BI55" s="1">
        <v>0</v>
      </c>
      <c r="BJ55" s="1">
        <v>0</v>
      </c>
      <c r="BK55" s="1">
        <v>0</v>
      </c>
      <c r="BL55" s="1">
        <v>0</v>
      </c>
    </row>
    <row r="56" spans="1:65" ht="64.150000000000006" customHeight="1" x14ac:dyDescent="0.2">
      <c r="A56" s="21" t="s">
        <v>269</v>
      </c>
      <c r="B56" s="21" t="s">
        <v>270</v>
      </c>
      <c r="C56" s="5" t="s">
        <v>271</v>
      </c>
      <c r="D56" s="22" t="s">
        <v>109</v>
      </c>
      <c r="E56" s="22" t="s">
        <v>109</v>
      </c>
      <c r="F56" s="22" t="s">
        <v>109</v>
      </c>
      <c r="G56" s="22" t="s">
        <v>109</v>
      </c>
      <c r="H56" s="22" t="s">
        <v>109</v>
      </c>
      <c r="I56" s="22" t="s">
        <v>109</v>
      </c>
      <c r="J56" s="22" t="s">
        <v>109</v>
      </c>
      <c r="K56" s="22" t="s">
        <v>109</v>
      </c>
      <c r="L56" s="22" t="s">
        <v>109</v>
      </c>
      <c r="M56" s="22" t="s">
        <v>109</v>
      </c>
      <c r="N56" s="22" t="s">
        <v>109</v>
      </c>
      <c r="O56" s="22" t="s">
        <v>109</v>
      </c>
      <c r="P56" s="22" t="s">
        <v>109</v>
      </c>
      <c r="Q56" s="22" t="s">
        <v>109</v>
      </c>
      <c r="R56" s="22" t="s">
        <v>109</v>
      </c>
      <c r="S56" s="22" t="s">
        <v>109</v>
      </c>
      <c r="T56" s="22" t="s">
        <v>109</v>
      </c>
      <c r="U56" s="22" t="s">
        <v>109</v>
      </c>
      <c r="V56" s="22" t="s">
        <v>109</v>
      </c>
      <c r="W56" s="22" t="s">
        <v>109</v>
      </c>
      <c r="X56" s="22" t="s">
        <v>109</v>
      </c>
      <c r="Y56" s="22" t="s">
        <v>109</v>
      </c>
      <c r="Z56" s="22" t="s">
        <v>109</v>
      </c>
      <c r="AA56" s="22" t="s">
        <v>109</v>
      </c>
      <c r="AB56" s="22" t="s">
        <v>109</v>
      </c>
      <c r="AC56" s="22" t="s">
        <v>109</v>
      </c>
      <c r="AD56" s="22" t="s">
        <v>109</v>
      </c>
      <c r="AE56" s="22" t="s">
        <v>109</v>
      </c>
      <c r="AF56" s="22" t="s">
        <v>109</v>
      </c>
      <c r="AG56" s="22" t="s">
        <v>109</v>
      </c>
      <c r="AH56" s="22" t="s">
        <v>109</v>
      </c>
      <c r="AI56" s="7">
        <f>AI57+AI60+AI62+AI65</f>
        <v>227952</v>
      </c>
      <c r="AJ56" s="7">
        <f t="shared" ref="AJ56:BK56" si="24">AJ57+AJ60+AJ62+AJ65</f>
        <v>171350.69999999998</v>
      </c>
      <c r="AK56" s="7">
        <f t="shared" si="24"/>
        <v>28122.5</v>
      </c>
      <c r="AL56" s="7">
        <f t="shared" si="24"/>
        <v>28122.5</v>
      </c>
      <c r="AM56" s="7">
        <f t="shared" si="24"/>
        <v>1795.1</v>
      </c>
      <c r="AN56" s="7">
        <f t="shared" si="24"/>
        <v>1795.1</v>
      </c>
      <c r="AO56" s="7">
        <f t="shared" si="24"/>
        <v>19030</v>
      </c>
      <c r="AP56" s="7">
        <f t="shared" si="24"/>
        <v>19030</v>
      </c>
      <c r="AQ56" s="7">
        <f t="shared" si="24"/>
        <v>179004.4</v>
      </c>
      <c r="AR56" s="7">
        <f t="shared" si="24"/>
        <v>122403.1</v>
      </c>
      <c r="AS56" s="7">
        <f t="shared" si="24"/>
        <v>216738</v>
      </c>
      <c r="AT56" s="7">
        <f t="shared" si="24"/>
        <v>27875</v>
      </c>
      <c r="AU56" s="7">
        <f t="shared" si="24"/>
        <v>1779.2</v>
      </c>
      <c r="AV56" s="7">
        <f t="shared" si="24"/>
        <v>36460</v>
      </c>
      <c r="AW56" s="7">
        <f>AW57+AW60+AW62+AW65</f>
        <v>150623.79999999999</v>
      </c>
      <c r="AX56" s="7">
        <f t="shared" si="24"/>
        <v>122327.1</v>
      </c>
      <c r="AY56" s="7">
        <f t="shared" si="24"/>
        <v>0</v>
      </c>
      <c r="AZ56" s="7">
        <f t="shared" si="24"/>
        <v>0</v>
      </c>
      <c r="BA56" s="7">
        <f t="shared" si="24"/>
        <v>0</v>
      </c>
      <c r="BB56" s="7">
        <f t="shared" si="24"/>
        <v>122327.1</v>
      </c>
      <c r="BC56" s="7">
        <f t="shared" si="24"/>
        <v>26457.800000000003</v>
      </c>
      <c r="BD56" s="7">
        <f t="shared" si="24"/>
        <v>0</v>
      </c>
      <c r="BE56" s="7">
        <f t="shared" si="24"/>
        <v>0</v>
      </c>
      <c r="BF56" s="7">
        <f t="shared" si="24"/>
        <v>0</v>
      </c>
      <c r="BG56" s="7">
        <f t="shared" si="24"/>
        <v>26457.800000000003</v>
      </c>
      <c r="BH56" s="7">
        <f t="shared" si="24"/>
        <v>30457.8</v>
      </c>
      <c r="BI56" s="7">
        <f t="shared" si="24"/>
        <v>0</v>
      </c>
      <c r="BJ56" s="7">
        <f t="shared" si="24"/>
        <v>0</v>
      </c>
      <c r="BK56" s="7">
        <f t="shared" si="24"/>
        <v>0</v>
      </c>
      <c r="BL56" s="7">
        <f>BL57+BL60+BL62+BL65</f>
        <v>30457.8</v>
      </c>
    </row>
    <row r="57" spans="1:65" ht="45" customHeight="1" x14ac:dyDescent="0.2">
      <c r="A57" s="21" t="s">
        <v>272</v>
      </c>
      <c r="B57" s="21" t="s">
        <v>273</v>
      </c>
      <c r="C57" s="5" t="s">
        <v>274</v>
      </c>
      <c r="D57" s="22" t="s">
        <v>109</v>
      </c>
      <c r="E57" s="22" t="s">
        <v>109</v>
      </c>
      <c r="F57" s="22" t="s">
        <v>109</v>
      </c>
      <c r="G57" s="22" t="s">
        <v>109</v>
      </c>
      <c r="H57" s="22" t="s">
        <v>109</v>
      </c>
      <c r="I57" s="22" t="s">
        <v>109</v>
      </c>
      <c r="J57" s="22" t="s">
        <v>109</v>
      </c>
      <c r="K57" s="22" t="s">
        <v>109</v>
      </c>
      <c r="L57" s="22" t="s">
        <v>109</v>
      </c>
      <c r="M57" s="22" t="s">
        <v>109</v>
      </c>
      <c r="N57" s="22" t="s">
        <v>109</v>
      </c>
      <c r="O57" s="22" t="s">
        <v>109</v>
      </c>
      <c r="P57" s="22" t="s">
        <v>109</v>
      </c>
      <c r="Q57" s="22" t="s">
        <v>109</v>
      </c>
      <c r="R57" s="22" t="s">
        <v>109</v>
      </c>
      <c r="S57" s="22" t="s">
        <v>109</v>
      </c>
      <c r="T57" s="22" t="s">
        <v>109</v>
      </c>
      <c r="U57" s="22" t="s">
        <v>109</v>
      </c>
      <c r="V57" s="22" t="s">
        <v>109</v>
      </c>
      <c r="W57" s="22" t="s">
        <v>109</v>
      </c>
      <c r="X57" s="22" t="s">
        <v>109</v>
      </c>
      <c r="Y57" s="22" t="s">
        <v>109</v>
      </c>
      <c r="Z57" s="22" t="s">
        <v>109</v>
      </c>
      <c r="AA57" s="22" t="s">
        <v>109</v>
      </c>
      <c r="AB57" s="22" t="s">
        <v>109</v>
      </c>
      <c r="AC57" s="22" t="s">
        <v>109</v>
      </c>
      <c r="AD57" s="22" t="s">
        <v>109</v>
      </c>
      <c r="AE57" s="22" t="s">
        <v>109</v>
      </c>
      <c r="AF57" s="22" t="s">
        <v>109</v>
      </c>
      <c r="AG57" s="22" t="s">
        <v>109</v>
      </c>
      <c r="AH57" s="22" t="s">
        <v>109</v>
      </c>
      <c r="AI57" s="7">
        <f>SUM(AI58:AI59)</f>
        <v>675.1</v>
      </c>
      <c r="AJ57" s="7">
        <f t="shared" ref="AJ57:BK57" si="25">SUM(AJ58:AJ59)</f>
        <v>658.3</v>
      </c>
      <c r="AK57" s="7">
        <f t="shared" si="25"/>
        <v>0</v>
      </c>
      <c r="AL57" s="7">
        <f t="shared" si="25"/>
        <v>0</v>
      </c>
      <c r="AM57" s="7">
        <f t="shared" si="25"/>
        <v>0</v>
      </c>
      <c r="AN57" s="7">
        <f t="shared" si="25"/>
        <v>0</v>
      </c>
      <c r="AO57" s="7">
        <f t="shared" si="25"/>
        <v>100</v>
      </c>
      <c r="AP57" s="7">
        <f t="shared" si="25"/>
        <v>100</v>
      </c>
      <c r="AQ57" s="7">
        <f t="shared" si="25"/>
        <v>575.1</v>
      </c>
      <c r="AR57" s="7">
        <f t="shared" si="25"/>
        <v>558.29999999999995</v>
      </c>
      <c r="AS57" s="7">
        <f>SUM(AS58:AS59)</f>
        <v>790.1</v>
      </c>
      <c r="AT57" s="7">
        <f t="shared" si="25"/>
        <v>0</v>
      </c>
      <c r="AU57" s="7">
        <f t="shared" si="25"/>
        <v>0</v>
      </c>
      <c r="AV57" s="7">
        <f t="shared" si="25"/>
        <v>100</v>
      </c>
      <c r="AW57" s="7">
        <f>SUM(AW58:AW59)</f>
        <v>690.1</v>
      </c>
      <c r="AX57" s="7">
        <f>SUM(AX58:AX59)</f>
        <v>790.1</v>
      </c>
      <c r="AY57" s="7">
        <f t="shared" si="25"/>
        <v>0</v>
      </c>
      <c r="AZ57" s="7">
        <f t="shared" si="25"/>
        <v>0</v>
      </c>
      <c r="BA57" s="7">
        <f t="shared" si="25"/>
        <v>0</v>
      </c>
      <c r="BB57" s="7">
        <f>SUM(BB58:BB59)</f>
        <v>790.1</v>
      </c>
      <c r="BC57" s="7">
        <f t="shared" si="25"/>
        <v>790.1</v>
      </c>
      <c r="BD57" s="7">
        <f t="shared" si="25"/>
        <v>0</v>
      </c>
      <c r="BE57" s="7">
        <f t="shared" si="25"/>
        <v>0</v>
      </c>
      <c r="BF57" s="7">
        <f t="shared" si="25"/>
        <v>0</v>
      </c>
      <c r="BG57" s="7">
        <f t="shared" si="25"/>
        <v>790.1</v>
      </c>
      <c r="BH57" s="7">
        <f t="shared" si="25"/>
        <v>790.1</v>
      </c>
      <c r="BI57" s="7">
        <f t="shared" si="25"/>
        <v>0</v>
      </c>
      <c r="BJ57" s="7">
        <f t="shared" si="25"/>
        <v>0</v>
      </c>
      <c r="BK57" s="7">
        <f t="shared" si="25"/>
        <v>0</v>
      </c>
      <c r="BL57" s="7">
        <f>SUM(BL58:BL59)</f>
        <v>790.1</v>
      </c>
    </row>
    <row r="58" spans="1:65" ht="56.25" customHeight="1" x14ac:dyDescent="0.2">
      <c r="A58" s="23" t="s">
        <v>275</v>
      </c>
      <c r="B58" s="23" t="s">
        <v>276</v>
      </c>
      <c r="C58" s="24" t="s">
        <v>277</v>
      </c>
      <c r="D58" s="21" t="s">
        <v>445</v>
      </c>
      <c r="E58" s="21" t="s">
        <v>437</v>
      </c>
      <c r="F58" s="21" t="s">
        <v>467</v>
      </c>
      <c r="G58" s="21" t="s">
        <v>549</v>
      </c>
      <c r="H58" s="21" t="s">
        <v>437</v>
      </c>
      <c r="I58" s="21" t="s">
        <v>550</v>
      </c>
      <c r="J58" s="6">
        <v>18</v>
      </c>
      <c r="K58" s="21" t="s">
        <v>0</v>
      </c>
      <c r="L58" s="21" t="s">
        <v>0</v>
      </c>
      <c r="M58" s="21" t="s">
        <v>0</v>
      </c>
      <c r="N58" s="21" t="s">
        <v>0</v>
      </c>
      <c r="O58" s="21" t="s">
        <v>0</v>
      </c>
      <c r="P58" s="21" t="s">
        <v>0</v>
      </c>
      <c r="Q58" s="6" t="s">
        <v>0</v>
      </c>
      <c r="R58" s="21" t="s">
        <v>0</v>
      </c>
      <c r="S58" s="21" t="s">
        <v>0</v>
      </c>
      <c r="T58" s="21" t="s">
        <v>0</v>
      </c>
      <c r="U58" s="21" t="s">
        <v>0</v>
      </c>
      <c r="V58" s="21" t="s">
        <v>0</v>
      </c>
      <c r="W58" s="21" t="s">
        <v>0</v>
      </c>
      <c r="X58" s="21" t="s">
        <v>559</v>
      </c>
      <c r="Y58" s="21" t="s">
        <v>437</v>
      </c>
      <c r="Z58" s="21" t="s">
        <v>560</v>
      </c>
      <c r="AA58" s="21" t="s">
        <v>0</v>
      </c>
      <c r="AB58" s="21" t="s">
        <v>0</v>
      </c>
      <c r="AC58" s="21" t="s">
        <v>0</v>
      </c>
      <c r="AD58" s="21" t="s">
        <v>561</v>
      </c>
      <c r="AE58" s="21" t="s">
        <v>0</v>
      </c>
      <c r="AF58" s="21" t="s">
        <v>0</v>
      </c>
      <c r="AG58" s="6" t="s">
        <v>66</v>
      </c>
      <c r="AH58" s="6" t="s">
        <v>139</v>
      </c>
      <c r="AI58" s="1">
        <f>AK58+AM58+AO58+AQ58</f>
        <v>425</v>
      </c>
      <c r="AJ58" s="1">
        <f>AL58+AN58+AP58+AR58</f>
        <v>408.9</v>
      </c>
      <c r="AK58" s="1">
        <v>0</v>
      </c>
      <c r="AL58" s="25">
        <v>0</v>
      </c>
      <c r="AM58" s="1">
        <v>0</v>
      </c>
      <c r="AN58" s="1">
        <v>0</v>
      </c>
      <c r="AO58" s="1">
        <v>100</v>
      </c>
      <c r="AP58" s="1">
        <v>100</v>
      </c>
      <c r="AQ58" s="1">
        <v>325</v>
      </c>
      <c r="AR58" s="1">
        <v>308.89999999999998</v>
      </c>
      <c r="AS58" s="1">
        <f>AT58+AU58+AV58+AW58</f>
        <v>475</v>
      </c>
      <c r="AT58" s="1">
        <v>0</v>
      </c>
      <c r="AU58" s="1">
        <v>0</v>
      </c>
      <c r="AV58" s="1">
        <v>100</v>
      </c>
      <c r="AW58" s="1">
        <v>375</v>
      </c>
      <c r="AX58" s="1">
        <f>AY58+AZ58+BA58+BB58</f>
        <v>475</v>
      </c>
      <c r="AY58" s="1">
        <v>0</v>
      </c>
      <c r="AZ58" s="1">
        <v>0</v>
      </c>
      <c r="BA58" s="1">
        <v>0</v>
      </c>
      <c r="BB58" s="1">
        <v>475</v>
      </c>
      <c r="BC58" s="1">
        <f>BD58+BE58+BF58+BG58</f>
        <v>475</v>
      </c>
      <c r="BD58" s="1">
        <v>0</v>
      </c>
      <c r="BE58" s="1">
        <v>0</v>
      </c>
      <c r="BF58" s="1">
        <v>0</v>
      </c>
      <c r="BG58" s="1">
        <v>475</v>
      </c>
      <c r="BH58" s="1">
        <f>BI58+BJ58+BK58+BL58</f>
        <v>475</v>
      </c>
      <c r="BI58" s="1">
        <v>0</v>
      </c>
      <c r="BJ58" s="1">
        <v>0</v>
      </c>
      <c r="BK58" s="1">
        <v>0</v>
      </c>
      <c r="BL58" s="1">
        <v>475</v>
      </c>
    </row>
    <row r="59" spans="1:65" ht="75.75" customHeight="1" x14ac:dyDescent="0.2">
      <c r="A59" s="23" t="s">
        <v>278</v>
      </c>
      <c r="B59" s="23" t="s">
        <v>279</v>
      </c>
      <c r="C59" s="24" t="s">
        <v>280</v>
      </c>
      <c r="D59" s="21" t="s">
        <v>445</v>
      </c>
      <c r="E59" s="21" t="s">
        <v>437</v>
      </c>
      <c r="F59" s="21" t="s">
        <v>467</v>
      </c>
      <c r="G59" s="21" t="s">
        <v>0</v>
      </c>
      <c r="H59" s="21" t="s">
        <v>0</v>
      </c>
      <c r="I59" s="21" t="s">
        <v>0</v>
      </c>
      <c r="J59" s="6" t="s">
        <v>0</v>
      </c>
      <c r="K59" s="21" t="s">
        <v>0</v>
      </c>
      <c r="L59" s="21" t="s">
        <v>0</v>
      </c>
      <c r="M59" s="21" t="s">
        <v>0</v>
      </c>
      <c r="N59" s="21" t="s">
        <v>0</v>
      </c>
      <c r="O59" s="21" t="s">
        <v>0</v>
      </c>
      <c r="P59" s="21" t="s">
        <v>0</v>
      </c>
      <c r="Q59" s="6" t="s">
        <v>0</v>
      </c>
      <c r="R59" s="21" t="s">
        <v>0</v>
      </c>
      <c r="S59" s="21" t="s">
        <v>0</v>
      </c>
      <c r="T59" s="21" t="s">
        <v>0</v>
      </c>
      <c r="U59" s="21" t="s">
        <v>0</v>
      </c>
      <c r="V59" s="21" t="s">
        <v>0</v>
      </c>
      <c r="W59" s="21" t="s">
        <v>0</v>
      </c>
      <c r="X59" s="21" t="s">
        <v>0</v>
      </c>
      <c r="Y59" s="21" t="s">
        <v>0</v>
      </c>
      <c r="Z59" s="21" t="s">
        <v>0</v>
      </c>
      <c r="AA59" s="21" t="s">
        <v>0</v>
      </c>
      <c r="AB59" s="21" t="s">
        <v>0</v>
      </c>
      <c r="AC59" s="21" t="s">
        <v>0</v>
      </c>
      <c r="AD59" s="21" t="s">
        <v>515</v>
      </c>
      <c r="AE59" s="21" t="s">
        <v>0</v>
      </c>
      <c r="AF59" s="21" t="s">
        <v>0</v>
      </c>
      <c r="AG59" s="6" t="s">
        <v>66</v>
      </c>
      <c r="AH59" s="6" t="s">
        <v>281</v>
      </c>
      <c r="AI59" s="1">
        <f>AK59+AM59+AO59+AQ59</f>
        <v>250.1</v>
      </c>
      <c r="AJ59" s="1">
        <f>AL59+AN59+AP59+AR59</f>
        <v>249.4</v>
      </c>
      <c r="AK59" s="1">
        <v>0</v>
      </c>
      <c r="AL59" s="25">
        <v>0</v>
      </c>
      <c r="AM59" s="1">
        <v>0</v>
      </c>
      <c r="AN59" s="1">
        <v>0</v>
      </c>
      <c r="AO59" s="1">
        <v>0</v>
      </c>
      <c r="AP59" s="1">
        <v>0</v>
      </c>
      <c r="AQ59" s="1">
        <v>250.1</v>
      </c>
      <c r="AR59" s="1">
        <v>249.4</v>
      </c>
      <c r="AS59" s="1">
        <f>AT59+AU59+AV59+AW59</f>
        <v>315.10000000000002</v>
      </c>
      <c r="AT59" s="1">
        <v>0</v>
      </c>
      <c r="AU59" s="1">
        <v>0</v>
      </c>
      <c r="AV59" s="1">
        <v>0</v>
      </c>
      <c r="AW59" s="1">
        <v>315.10000000000002</v>
      </c>
      <c r="AX59" s="1">
        <f>AY59+AZ59+BA59+BB59</f>
        <v>315.10000000000002</v>
      </c>
      <c r="AY59" s="1">
        <v>0</v>
      </c>
      <c r="AZ59" s="1">
        <v>0</v>
      </c>
      <c r="BA59" s="1">
        <v>0</v>
      </c>
      <c r="BB59" s="1">
        <v>315.10000000000002</v>
      </c>
      <c r="BC59" s="1">
        <f>BD59+BE59+BF59+BG59</f>
        <v>315.10000000000002</v>
      </c>
      <c r="BD59" s="1">
        <v>0</v>
      </c>
      <c r="BE59" s="1">
        <v>0</v>
      </c>
      <c r="BF59" s="1">
        <v>0</v>
      </c>
      <c r="BG59" s="1">
        <v>315.10000000000002</v>
      </c>
      <c r="BH59" s="1">
        <f>BI59+BJ59+BK59+BL59</f>
        <v>315.10000000000002</v>
      </c>
      <c r="BI59" s="1">
        <v>0</v>
      </c>
      <c r="BJ59" s="1">
        <v>0</v>
      </c>
      <c r="BK59" s="1">
        <v>0</v>
      </c>
      <c r="BL59" s="1">
        <v>315.10000000000002</v>
      </c>
    </row>
    <row r="60" spans="1:65" ht="60" customHeight="1" x14ac:dyDescent="0.2">
      <c r="A60" s="21" t="s">
        <v>282</v>
      </c>
      <c r="B60" s="21" t="s">
        <v>283</v>
      </c>
      <c r="C60" s="5" t="s">
        <v>284</v>
      </c>
      <c r="D60" s="22" t="s">
        <v>109</v>
      </c>
      <c r="E60" s="22" t="s">
        <v>109</v>
      </c>
      <c r="F60" s="22" t="s">
        <v>109</v>
      </c>
      <c r="G60" s="22" t="s">
        <v>109</v>
      </c>
      <c r="H60" s="22" t="s">
        <v>109</v>
      </c>
      <c r="I60" s="22" t="s">
        <v>109</v>
      </c>
      <c r="J60" s="22" t="s">
        <v>109</v>
      </c>
      <c r="K60" s="22" t="s">
        <v>109</v>
      </c>
      <c r="L60" s="22" t="s">
        <v>109</v>
      </c>
      <c r="M60" s="22" t="s">
        <v>109</v>
      </c>
      <c r="N60" s="22" t="s">
        <v>109</v>
      </c>
      <c r="O60" s="22" t="s">
        <v>109</v>
      </c>
      <c r="P60" s="22" t="s">
        <v>109</v>
      </c>
      <c r="Q60" s="22" t="s">
        <v>109</v>
      </c>
      <c r="R60" s="22" t="s">
        <v>109</v>
      </c>
      <c r="S60" s="22" t="s">
        <v>109</v>
      </c>
      <c r="T60" s="22" t="s">
        <v>109</v>
      </c>
      <c r="U60" s="22" t="s">
        <v>109</v>
      </c>
      <c r="V60" s="22" t="s">
        <v>109</v>
      </c>
      <c r="W60" s="22" t="s">
        <v>109</v>
      </c>
      <c r="X60" s="22" t="s">
        <v>109</v>
      </c>
      <c r="Y60" s="22" t="s">
        <v>109</v>
      </c>
      <c r="Z60" s="22" t="s">
        <v>109</v>
      </c>
      <c r="AA60" s="22" t="s">
        <v>109</v>
      </c>
      <c r="AB60" s="22" t="s">
        <v>109</v>
      </c>
      <c r="AC60" s="22" t="s">
        <v>109</v>
      </c>
      <c r="AD60" s="22" t="s">
        <v>109</v>
      </c>
      <c r="AE60" s="22" t="s">
        <v>109</v>
      </c>
      <c r="AF60" s="22" t="s">
        <v>109</v>
      </c>
      <c r="AG60" s="22" t="s">
        <v>109</v>
      </c>
      <c r="AH60" s="22" t="s">
        <v>109</v>
      </c>
      <c r="AI60" s="7">
        <f>AI61</f>
        <v>917.7</v>
      </c>
      <c r="AJ60" s="7">
        <f t="shared" ref="AJ60:BL60" si="26">AJ61</f>
        <v>917.7</v>
      </c>
      <c r="AK60" s="7">
        <f t="shared" si="26"/>
        <v>0</v>
      </c>
      <c r="AL60" s="7">
        <f t="shared" si="26"/>
        <v>0</v>
      </c>
      <c r="AM60" s="7">
        <f t="shared" si="26"/>
        <v>0</v>
      </c>
      <c r="AN60" s="7">
        <f t="shared" si="26"/>
        <v>0</v>
      </c>
      <c r="AO60" s="7">
        <f t="shared" si="26"/>
        <v>0</v>
      </c>
      <c r="AP60" s="7">
        <f t="shared" si="26"/>
        <v>0</v>
      </c>
      <c r="AQ60" s="7">
        <f t="shared" si="26"/>
        <v>917.7</v>
      </c>
      <c r="AR60" s="7">
        <f t="shared" si="26"/>
        <v>917.7</v>
      </c>
      <c r="AS60" s="7">
        <f>AS61</f>
        <v>1313.3</v>
      </c>
      <c r="AT60" s="7">
        <f t="shared" si="26"/>
        <v>0</v>
      </c>
      <c r="AU60" s="7">
        <f t="shared" si="26"/>
        <v>0</v>
      </c>
      <c r="AV60" s="7">
        <f t="shared" si="26"/>
        <v>0</v>
      </c>
      <c r="AW60" s="7">
        <f>AW61</f>
        <v>1313.3</v>
      </c>
      <c r="AX60" s="7">
        <f t="shared" si="26"/>
        <v>0</v>
      </c>
      <c r="AY60" s="7">
        <f t="shared" si="26"/>
        <v>0</v>
      </c>
      <c r="AZ60" s="7">
        <f t="shared" si="26"/>
        <v>0</v>
      </c>
      <c r="BA60" s="7">
        <f t="shared" si="26"/>
        <v>0</v>
      </c>
      <c r="BB60" s="7">
        <f t="shared" si="26"/>
        <v>0</v>
      </c>
      <c r="BC60" s="7">
        <f t="shared" si="26"/>
        <v>0</v>
      </c>
      <c r="BD60" s="7">
        <f t="shared" si="26"/>
        <v>0</v>
      </c>
      <c r="BE60" s="7">
        <f t="shared" si="26"/>
        <v>0</v>
      </c>
      <c r="BF60" s="7">
        <f t="shared" si="26"/>
        <v>0</v>
      </c>
      <c r="BG60" s="7">
        <f t="shared" si="26"/>
        <v>0</v>
      </c>
      <c r="BH60" s="7">
        <f t="shared" si="26"/>
        <v>0</v>
      </c>
      <c r="BI60" s="7">
        <f t="shared" si="26"/>
        <v>0</v>
      </c>
      <c r="BJ60" s="7">
        <f t="shared" si="26"/>
        <v>0</v>
      </c>
      <c r="BK60" s="7">
        <f t="shared" si="26"/>
        <v>0</v>
      </c>
      <c r="BL60" s="7">
        <f t="shared" si="26"/>
        <v>0</v>
      </c>
    </row>
    <row r="61" spans="1:65" ht="62.25" customHeight="1" x14ac:dyDescent="0.2">
      <c r="A61" s="23" t="s">
        <v>285</v>
      </c>
      <c r="B61" s="23" t="s">
        <v>286</v>
      </c>
      <c r="C61" s="24" t="s">
        <v>287</v>
      </c>
      <c r="D61" s="21" t="s">
        <v>445</v>
      </c>
      <c r="E61" s="21" t="s">
        <v>437</v>
      </c>
      <c r="F61" s="21" t="s">
        <v>467</v>
      </c>
      <c r="G61" s="21" t="s">
        <v>0</v>
      </c>
      <c r="H61" s="21" t="s">
        <v>0</v>
      </c>
      <c r="I61" s="21" t="s">
        <v>0</v>
      </c>
      <c r="J61" s="6" t="s">
        <v>0</v>
      </c>
      <c r="K61" s="21" t="s">
        <v>0</v>
      </c>
      <c r="L61" s="21" t="s">
        <v>0</v>
      </c>
      <c r="M61" s="21" t="s">
        <v>0</v>
      </c>
      <c r="N61" s="21" t="s">
        <v>0</v>
      </c>
      <c r="O61" s="21" t="s">
        <v>0</v>
      </c>
      <c r="P61" s="21" t="s">
        <v>0</v>
      </c>
      <c r="Q61" s="6" t="s">
        <v>0</v>
      </c>
      <c r="R61" s="21" t="s">
        <v>0</v>
      </c>
      <c r="S61" s="21" t="s">
        <v>0</v>
      </c>
      <c r="T61" s="21" t="s">
        <v>0</v>
      </c>
      <c r="U61" s="21" t="s">
        <v>0</v>
      </c>
      <c r="V61" s="21" t="s">
        <v>0</v>
      </c>
      <c r="W61" s="21" t="s">
        <v>0</v>
      </c>
      <c r="X61" s="21" t="s">
        <v>0</v>
      </c>
      <c r="Y61" s="21" t="s">
        <v>0</v>
      </c>
      <c r="Z61" s="21" t="s">
        <v>0</v>
      </c>
      <c r="AA61" s="21" t="s">
        <v>0</v>
      </c>
      <c r="AB61" s="21" t="s">
        <v>0</v>
      </c>
      <c r="AC61" s="21" t="s">
        <v>0</v>
      </c>
      <c r="AD61" s="21" t="s">
        <v>602</v>
      </c>
      <c r="AE61" s="21" t="s">
        <v>0</v>
      </c>
      <c r="AF61" s="21" t="s">
        <v>0</v>
      </c>
      <c r="AG61" s="6" t="s">
        <v>0</v>
      </c>
      <c r="AH61" s="6" t="s">
        <v>118</v>
      </c>
      <c r="AI61" s="1">
        <f>AK61+AM61+AO61+AQ61</f>
        <v>917.7</v>
      </c>
      <c r="AJ61" s="1">
        <f>AL61+AN61+AP61+AR61</f>
        <v>917.7</v>
      </c>
      <c r="AK61" s="1">
        <v>0</v>
      </c>
      <c r="AL61" s="25">
        <v>0</v>
      </c>
      <c r="AM61" s="1">
        <v>0</v>
      </c>
      <c r="AN61" s="1">
        <v>0</v>
      </c>
      <c r="AO61" s="1">
        <v>0</v>
      </c>
      <c r="AP61" s="1">
        <v>0</v>
      </c>
      <c r="AQ61" s="1">
        <v>917.7</v>
      </c>
      <c r="AR61" s="1">
        <v>917.7</v>
      </c>
      <c r="AS61" s="1">
        <f>AT61+AU61+AV61+AW61</f>
        <v>1313.3</v>
      </c>
      <c r="AT61" s="1">
        <v>0</v>
      </c>
      <c r="AU61" s="1">
        <v>0</v>
      </c>
      <c r="AV61" s="1">
        <v>0</v>
      </c>
      <c r="AW61" s="1">
        <v>1313.3</v>
      </c>
      <c r="AX61" s="1">
        <f>AY61+AZ61+BA61+BB61</f>
        <v>0</v>
      </c>
      <c r="AY61" s="1">
        <v>0</v>
      </c>
      <c r="AZ61" s="1">
        <v>0</v>
      </c>
      <c r="BA61" s="1">
        <v>0</v>
      </c>
      <c r="BB61" s="1">
        <v>0</v>
      </c>
      <c r="BC61" s="1">
        <f>BD61+BE61+BF61+BG61</f>
        <v>0</v>
      </c>
      <c r="BD61" s="1">
        <v>0</v>
      </c>
      <c r="BE61" s="1">
        <v>0</v>
      </c>
      <c r="BF61" s="1">
        <v>0</v>
      </c>
      <c r="BG61" s="1">
        <v>0</v>
      </c>
      <c r="BH61" s="1">
        <f>BI61+BJ61+BK61+BL61</f>
        <v>0</v>
      </c>
      <c r="BI61" s="1">
        <v>0</v>
      </c>
      <c r="BJ61" s="1">
        <v>0</v>
      </c>
      <c r="BK61" s="1">
        <v>0</v>
      </c>
      <c r="BL61" s="1">
        <v>0</v>
      </c>
    </row>
    <row r="62" spans="1:65" ht="63.75" customHeight="1" x14ac:dyDescent="0.2">
      <c r="A62" s="21" t="s">
        <v>288</v>
      </c>
      <c r="B62" s="21" t="s">
        <v>289</v>
      </c>
      <c r="C62" s="5" t="s">
        <v>290</v>
      </c>
      <c r="D62" s="22" t="s">
        <v>109</v>
      </c>
      <c r="E62" s="22" t="s">
        <v>109</v>
      </c>
      <c r="F62" s="22" t="s">
        <v>109</v>
      </c>
      <c r="G62" s="22" t="s">
        <v>109</v>
      </c>
      <c r="H62" s="22" t="s">
        <v>109</v>
      </c>
      <c r="I62" s="22" t="s">
        <v>109</v>
      </c>
      <c r="J62" s="22" t="s">
        <v>109</v>
      </c>
      <c r="K62" s="22" t="s">
        <v>109</v>
      </c>
      <c r="L62" s="22" t="s">
        <v>109</v>
      </c>
      <c r="M62" s="22" t="s">
        <v>109</v>
      </c>
      <c r="N62" s="22" t="s">
        <v>109</v>
      </c>
      <c r="O62" s="22" t="s">
        <v>109</v>
      </c>
      <c r="P62" s="22" t="s">
        <v>109</v>
      </c>
      <c r="Q62" s="22" t="s">
        <v>109</v>
      </c>
      <c r="R62" s="22" t="s">
        <v>109</v>
      </c>
      <c r="S62" s="22" t="s">
        <v>109</v>
      </c>
      <c r="T62" s="22" t="s">
        <v>109</v>
      </c>
      <c r="U62" s="22" t="s">
        <v>109</v>
      </c>
      <c r="V62" s="22" t="s">
        <v>109</v>
      </c>
      <c r="W62" s="22" t="s">
        <v>109</v>
      </c>
      <c r="X62" s="22" t="s">
        <v>109</v>
      </c>
      <c r="Y62" s="22" t="s">
        <v>109</v>
      </c>
      <c r="Z62" s="22" t="s">
        <v>109</v>
      </c>
      <c r="AA62" s="22" t="s">
        <v>109</v>
      </c>
      <c r="AB62" s="22" t="s">
        <v>109</v>
      </c>
      <c r="AC62" s="22" t="s">
        <v>109</v>
      </c>
      <c r="AD62" s="22" t="s">
        <v>109</v>
      </c>
      <c r="AE62" s="22" t="s">
        <v>109</v>
      </c>
      <c r="AF62" s="22" t="s">
        <v>109</v>
      </c>
      <c r="AG62" s="22" t="s">
        <v>109</v>
      </c>
      <c r="AH62" s="22" t="s">
        <v>109</v>
      </c>
      <c r="AI62" s="7">
        <f>SUM(AI63:AI64)</f>
        <v>82092.899999999994</v>
      </c>
      <c r="AJ62" s="7">
        <f t="shared" ref="AJ62:BK62" si="27">SUM(AJ63:AJ64)</f>
        <v>63767.6</v>
      </c>
      <c r="AK62" s="7">
        <f t="shared" si="27"/>
        <v>0</v>
      </c>
      <c r="AL62" s="7">
        <f t="shared" si="27"/>
        <v>0</v>
      </c>
      <c r="AM62" s="7">
        <f t="shared" si="27"/>
        <v>0</v>
      </c>
      <c r="AN62" s="7">
        <f t="shared" si="27"/>
        <v>0</v>
      </c>
      <c r="AO62" s="7">
        <f t="shared" si="27"/>
        <v>1500</v>
      </c>
      <c r="AP62" s="7">
        <f t="shared" si="27"/>
        <v>1500</v>
      </c>
      <c r="AQ62" s="7">
        <f t="shared" si="27"/>
        <v>80592.899999999994</v>
      </c>
      <c r="AR62" s="7">
        <f t="shared" si="27"/>
        <v>62267.6</v>
      </c>
      <c r="AS62" s="7">
        <f>SUM(AS63:AS64)</f>
        <v>93294.1</v>
      </c>
      <c r="AT62" s="7">
        <f t="shared" si="27"/>
        <v>0</v>
      </c>
      <c r="AU62" s="7">
        <f t="shared" si="27"/>
        <v>0</v>
      </c>
      <c r="AV62" s="7">
        <f>SUM(AV63:AV64)</f>
        <v>1500</v>
      </c>
      <c r="AW62" s="7">
        <f>SUM(AW63:AW64)</f>
        <v>91794.1</v>
      </c>
      <c r="AX62" s="7">
        <f t="shared" si="27"/>
        <v>27222.7</v>
      </c>
      <c r="AY62" s="7">
        <f t="shared" si="27"/>
        <v>0</v>
      </c>
      <c r="AZ62" s="7">
        <f t="shared" si="27"/>
        <v>0</v>
      </c>
      <c r="BA62" s="7">
        <f t="shared" si="27"/>
        <v>0</v>
      </c>
      <c r="BB62" s="7">
        <f t="shared" si="27"/>
        <v>27222.7</v>
      </c>
      <c r="BC62" s="7">
        <f t="shared" si="27"/>
        <v>14207.7</v>
      </c>
      <c r="BD62" s="7">
        <f t="shared" si="27"/>
        <v>0</v>
      </c>
      <c r="BE62" s="7">
        <f t="shared" si="27"/>
        <v>0</v>
      </c>
      <c r="BF62" s="7">
        <f t="shared" si="27"/>
        <v>0</v>
      </c>
      <c r="BG62" s="7">
        <f t="shared" si="27"/>
        <v>14207.7</v>
      </c>
      <c r="BH62" s="7">
        <f t="shared" si="27"/>
        <v>18207.7</v>
      </c>
      <c r="BI62" s="7">
        <f t="shared" si="27"/>
        <v>0</v>
      </c>
      <c r="BJ62" s="7">
        <f t="shared" si="27"/>
        <v>0</v>
      </c>
      <c r="BK62" s="7">
        <f t="shared" si="27"/>
        <v>0</v>
      </c>
      <c r="BL62" s="7">
        <f>SUM(BL63:BL64)</f>
        <v>18207.7</v>
      </c>
    </row>
    <row r="63" spans="1:65" ht="172.5" customHeight="1" x14ac:dyDescent="0.2">
      <c r="A63" s="23" t="s">
        <v>291</v>
      </c>
      <c r="B63" s="23" t="s">
        <v>292</v>
      </c>
      <c r="C63" s="24" t="s">
        <v>293</v>
      </c>
      <c r="D63" s="21" t="s">
        <v>445</v>
      </c>
      <c r="E63" s="21" t="s">
        <v>0</v>
      </c>
      <c r="F63" s="21" t="s">
        <v>0</v>
      </c>
      <c r="G63" s="21" t="s">
        <v>0</v>
      </c>
      <c r="H63" s="21" t="s">
        <v>0</v>
      </c>
      <c r="I63" s="21" t="s">
        <v>0</v>
      </c>
      <c r="J63" s="6" t="s">
        <v>0</v>
      </c>
      <c r="K63" s="21" t="s">
        <v>0</v>
      </c>
      <c r="L63" s="21" t="s">
        <v>0</v>
      </c>
      <c r="M63" s="21" t="s">
        <v>0</v>
      </c>
      <c r="N63" s="21" t="s">
        <v>0</v>
      </c>
      <c r="O63" s="21" t="s">
        <v>0</v>
      </c>
      <c r="P63" s="21" t="s">
        <v>0</v>
      </c>
      <c r="Q63" s="6" t="s">
        <v>0</v>
      </c>
      <c r="R63" s="21" t="s">
        <v>0</v>
      </c>
      <c r="S63" s="21" t="s">
        <v>0</v>
      </c>
      <c r="T63" s="21" t="s">
        <v>0</v>
      </c>
      <c r="U63" s="21" t="s">
        <v>0</v>
      </c>
      <c r="V63" s="21" t="s">
        <v>0</v>
      </c>
      <c r="W63" s="21" t="s">
        <v>0</v>
      </c>
      <c r="X63" s="21" t="s">
        <v>0</v>
      </c>
      <c r="Y63" s="21" t="s">
        <v>0</v>
      </c>
      <c r="Z63" s="21" t="s">
        <v>0</v>
      </c>
      <c r="AA63" s="21" t="s">
        <v>0</v>
      </c>
      <c r="AB63" s="21" t="s">
        <v>0</v>
      </c>
      <c r="AC63" s="21" t="s">
        <v>0</v>
      </c>
      <c r="AD63" s="21" t="s">
        <v>516</v>
      </c>
      <c r="AE63" s="21" t="s">
        <v>0</v>
      </c>
      <c r="AF63" s="21" t="s">
        <v>0</v>
      </c>
      <c r="AG63" s="6" t="s">
        <v>66</v>
      </c>
      <c r="AH63" s="6" t="s">
        <v>294</v>
      </c>
      <c r="AI63" s="1">
        <f>AK63+AM63+AO63+AQ63</f>
        <v>71592.899999999994</v>
      </c>
      <c r="AJ63" s="1">
        <f>AL63+AN63+AP63+AR63</f>
        <v>53267.6</v>
      </c>
      <c r="AK63" s="1">
        <v>0</v>
      </c>
      <c r="AL63" s="25">
        <v>0</v>
      </c>
      <c r="AM63" s="1">
        <v>0</v>
      </c>
      <c r="AN63" s="1">
        <v>0</v>
      </c>
      <c r="AO63" s="1">
        <v>1500</v>
      </c>
      <c r="AP63" s="1">
        <v>1500</v>
      </c>
      <c r="AQ63" s="1">
        <v>70092.899999999994</v>
      </c>
      <c r="AR63" s="1">
        <v>51767.6</v>
      </c>
      <c r="AS63" s="1">
        <f>AT63+AU63+AV63+AW63</f>
        <v>83472.100000000006</v>
      </c>
      <c r="AT63" s="1">
        <v>0</v>
      </c>
      <c r="AU63" s="1">
        <v>0</v>
      </c>
      <c r="AV63" s="1">
        <v>1500</v>
      </c>
      <c r="AW63" s="1">
        <v>81972.100000000006</v>
      </c>
      <c r="AX63" s="1">
        <f>AY63+AZ63+BA63+BB63</f>
        <v>27222.7</v>
      </c>
      <c r="AY63" s="1">
        <v>0</v>
      </c>
      <c r="AZ63" s="1">
        <v>0</v>
      </c>
      <c r="BA63" s="1">
        <v>0</v>
      </c>
      <c r="BB63" s="1">
        <f>1481.7+8595.8+3131.2+10564+2100+1350</f>
        <v>27222.7</v>
      </c>
      <c r="BC63" s="1">
        <f>BD63+BE63+BF63+BG63</f>
        <v>14207.7</v>
      </c>
      <c r="BD63" s="1">
        <v>0</v>
      </c>
      <c r="BE63" s="1">
        <v>0</v>
      </c>
      <c r="BF63" s="1">
        <v>0</v>
      </c>
      <c r="BG63" s="1">
        <f>2097.1+3096.6+5564+2100+1350</f>
        <v>14207.7</v>
      </c>
      <c r="BH63" s="1">
        <f>BI63+BJ63+BK63+BL63</f>
        <v>18207.7</v>
      </c>
      <c r="BI63" s="1">
        <v>0</v>
      </c>
      <c r="BJ63" s="1">
        <v>0</v>
      </c>
      <c r="BK63" s="1">
        <v>0</v>
      </c>
      <c r="BL63" s="1">
        <f>2097.1+3096.6+9564+2100+1350</f>
        <v>18207.7</v>
      </c>
    </row>
    <row r="64" spans="1:65" ht="38.25" customHeight="1" x14ac:dyDescent="0.2">
      <c r="A64" s="23" t="s">
        <v>295</v>
      </c>
      <c r="B64" s="23" t="s">
        <v>296</v>
      </c>
      <c r="C64" s="24" t="s">
        <v>297</v>
      </c>
      <c r="D64" s="21" t="s">
        <v>445</v>
      </c>
      <c r="E64" s="21" t="s">
        <v>0</v>
      </c>
      <c r="F64" s="21" t="s">
        <v>0</v>
      </c>
      <c r="G64" s="21" t="s">
        <v>0</v>
      </c>
      <c r="H64" s="21" t="s">
        <v>0</v>
      </c>
      <c r="I64" s="21" t="s">
        <v>0</v>
      </c>
      <c r="J64" s="6" t="s">
        <v>0</v>
      </c>
      <c r="K64" s="21" t="s">
        <v>0</v>
      </c>
      <c r="L64" s="21" t="s">
        <v>0</v>
      </c>
      <c r="M64" s="21" t="s">
        <v>0</v>
      </c>
      <c r="N64" s="21" t="s">
        <v>0</v>
      </c>
      <c r="O64" s="21" t="s">
        <v>0</v>
      </c>
      <c r="P64" s="21" t="s">
        <v>0</v>
      </c>
      <c r="Q64" s="6" t="s">
        <v>0</v>
      </c>
      <c r="R64" s="21" t="s">
        <v>0</v>
      </c>
      <c r="S64" s="21" t="s">
        <v>0</v>
      </c>
      <c r="T64" s="21" t="s">
        <v>0</v>
      </c>
      <c r="U64" s="21" t="s">
        <v>0</v>
      </c>
      <c r="V64" s="21" t="s">
        <v>0</v>
      </c>
      <c r="W64" s="21" t="s">
        <v>0</v>
      </c>
      <c r="X64" s="21" t="s">
        <v>0</v>
      </c>
      <c r="Y64" s="21" t="s">
        <v>0</v>
      </c>
      <c r="Z64" s="21" t="s">
        <v>0</v>
      </c>
      <c r="AA64" s="21" t="s">
        <v>0</v>
      </c>
      <c r="AB64" s="21" t="s">
        <v>0</v>
      </c>
      <c r="AC64" s="21" t="s">
        <v>0</v>
      </c>
      <c r="AD64" s="21" t="s">
        <v>0</v>
      </c>
      <c r="AE64" s="21" t="s">
        <v>0</v>
      </c>
      <c r="AF64" s="21" t="s">
        <v>0</v>
      </c>
      <c r="AG64" s="6" t="s">
        <v>66</v>
      </c>
      <c r="AH64" s="6" t="s">
        <v>118</v>
      </c>
      <c r="AI64" s="1">
        <f>AK64+AM64+AO64+AQ64</f>
        <v>10500</v>
      </c>
      <c r="AJ64" s="1">
        <f>AL64+AN64+AP64+AR64</f>
        <v>10500</v>
      </c>
      <c r="AK64" s="1">
        <v>0</v>
      </c>
      <c r="AL64" s="25">
        <v>0</v>
      </c>
      <c r="AM64" s="1">
        <v>0</v>
      </c>
      <c r="AN64" s="1">
        <v>0</v>
      </c>
      <c r="AO64" s="1">
        <v>0</v>
      </c>
      <c r="AP64" s="1">
        <v>0</v>
      </c>
      <c r="AQ64" s="1">
        <v>10500</v>
      </c>
      <c r="AR64" s="1">
        <v>10500</v>
      </c>
      <c r="AS64" s="1">
        <f>AT64+AU64+AV64+AW64</f>
        <v>9822</v>
      </c>
      <c r="AT64" s="1">
        <v>0</v>
      </c>
      <c r="AU64" s="1">
        <v>0</v>
      </c>
      <c r="AV64" s="1">
        <v>0</v>
      </c>
      <c r="AW64" s="1">
        <v>9822</v>
      </c>
      <c r="AX64" s="1">
        <f>AY64+AZ64+BA64+BB64</f>
        <v>0</v>
      </c>
      <c r="AY64" s="1">
        <v>0</v>
      </c>
      <c r="AZ64" s="1">
        <v>0</v>
      </c>
      <c r="BA64" s="1">
        <v>0</v>
      </c>
      <c r="BB64" s="1">
        <v>0</v>
      </c>
      <c r="BC64" s="1">
        <f>BD64+BE64+BF64+BG64</f>
        <v>0</v>
      </c>
      <c r="BD64" s="1">
        <v>0</v>
      </c>
      <c r="BE64" s="1">
        <v>0</v>
      </c>
      <c r="BF64" s="1">
        <v>0</v>
      </c>
      <c r="BG64" s="1">
        <v>0</v>
      </c>
      <c r="BH64" s="1">
        <f>BI64+BJ64+BK64+BL64</f>
        <v>0</v>
      </c>
      <c r="BI64" s="1">
        <v>0</v>
      </c>
      <c r="BJ64" s="1">
        <v>0</v>
      </c>
      <c r="BK64" s="1">
        <v>0</v>
      </c>
      <c r="BL64" s="1">
        <v>0</v>
      </c>
    </row>
    <row r="65" spans="1:64" ht="63.75" customHeight="1" x14ac:dyDescent="0.2">
      <c r="A65" s="21" t="s">
        <v>298</v>
      </c>
      <c r="B65" s="21" t="s">
        <v>299</v>
      </c>
      <c r="C65" s="5" t="s">
        <v>300</v>
      </c>
      <c r="D65" s="22" t="s">
        <v>109</v>
      </c>
      <c r="E65" s="22" t="s">
        <v>109</v>
      </c>
      <c r="F65" s="22" t="s">
        <v>109</v>
      </c>
      <c r="G65" s="22" t="s">
        <v>109</v>
      </c>
      <c r="H65" s="22" t="s">
        <v>109</v>
      </c>
      <c r="I65" s="22" t="s">
        <v>109</v>
      </c>
      <c r="J65" s="22" t="s">
        <v>109</v>
      </c>
      <c r="K65" s="22" t="s">
        <v>109</v>
      </c>
      <c r="L65" s="22" t="s">
        <v>109</v>
      </c>
      <c r="M65" s="22" t="s">
        <v>109</v>
      </c>
      <c r="N65" s="22" t="s">
        <v>109</v>
      </c>
      <c r="O65" s="22" t="s">
        <v>109</v>
      </c>
      <c r="P65" s="22" t="s">
        <v>109</v>
      </c>
      <c r="Q65" s="22" t="s">
        <v>109</v>
      </c>
      <c r="R65" s="22" t="s">
        <v>109</v>
      </c>
      <c r="S65" s="22" t="s">
        <v>109</v>
      </c>
      <c r="T65" s="22" t="s">
        <v>109</v>
      </c>
      <c r="U65" s="22" t="s">
        <v>109</v>
      </c>
      <c r="V65" s="22" t="s">
        <v>109</v>
      </c>
      <c r="W65" s="22" t="s">
        <v>109</v>
      </c>
      <c r="X65" s="22" t="s">
        <v>109</v>
      </c>
      <c r="Y65" s="22" t="s">
        <v>109</v>
      </c>
      <c r="Z65" s="22" t="s">
        <v>109</v>
      </c>
      <c r="AA65" s="22" t="s">
        <v>109</v>
      </c>
      <c r="AB65" s="22" t="s">
        <v>109</v>
      </c>
      <c r="AC65" s="22" t="s">
        <v>109</v>
      </c>
      <c r="AD65" s="22" t="s">
        <v>109</v>
      </c>
      <c r="AE65" s="22" t="s">
        <v>109</v>
      </c>
      <c r="AF65" s="22" t="s">
        <v>109</v>
      </c>
      <c r="AG65" s="22" t="s">
        <v>109</v>
      </c>
      <c r="AH65" s="22" t="s">
        <v>109</v>
      </c>
      <c r="AI65" s="7">
        <f>SUM(AI66:AI68)</f>
        <v>144266.29999999999</v>
      </c>
      <c r="AJ65" s="7">
        <f t="shared" ref="AJ65:BK65" si="28">SUM(AJ66:AJ68)</f>
        <v>106007.09999999999</v>
      </c>
      <c r="AK65" s="7">
        <f t="shared" si="28"/>
        <v>28122.5</v>
      </c>
      <c r="AL65" s="7">
        <f t="shared" si="28"/>
        <v>28122.5</v>
      </c>
      <c r="AM65" s="7">
        <f t="shared" si="28"/>
        <v>1795.1</v>
      </c>
      <c r="AN65" s="7">
        <f t="shared" si="28"/>
        <v>1795.1</v>
      </c>
      <c r="AO65" s="7">
        <f t="shared" si="28"/>
        <v>17430</v>
      </c>
      <c r="AP65" s="7">
        <f t="shared" si="28"/>
        <v>17430</v>
      </c>
      <c r="AQ65" s="7">
        <f t="shared" si="28"/>
        <v>96918.7</v>
      </c>
      <c r="AR65" s="7">
        <f t="shared" si="28"/>
        <v>58659.5</v>
      </c>
      <c r="AS65" s="7">
        <f>SUM(AS66:AS68)</f>
        <v>121340.5</v>
      </c>
      <c r="AT65" s="7">
        <f t="shared" si="28"/>
        <v>27875</v>
      </c>
      <c r="AU65" s="7">
        <f t="shared" si="28"/>
        <v>1779.2</v>
      </c>
      <c r="AV65" s="7">
        <f>SUM(AV66:AV68)</f>
        <v>34860</v>
      </c>
      <c r="AW65" s="7">
        <f>SUM(AW66:AW68)</f>
        <v>56826.3</v>
      </c>
      <c r="AX65" s="7">
        <f>SUM(AX66:AX68)</f>
        <v>94314.3</v>
      </c>
      <c r="AY65" s="7">
        <f t="shared" si="28"/>
        <v>0</v>
      </c>
      <c r="AZ65" s="7">
        <f t="shared" si="28"/>
        <v>0</v>
      </c>
      <c r="BA65" s="7">
        <f t="shared" si="28"/>
        <v>0</v>
      </c>
      <c r="BB65" s="7">
        <f>SUM(BB66:BB68)</f>
        <v>94314.3</v>
      </c>
      <c r="BC65" s="7">
        <f t="shared" si="28"/>
        <v>11460</v>
      </c>
      <c r="BD65" s="7">
        <f t="shared" si="28"/>
        <v>0</v>
      </c>
      <c r="BE65" s="7">
        <f t="shared" si="28"/>
        <v>0</v>
      </c>
      <c r="BF65" s="7">
        <f t="shared" si="28"/>
        <v>0</v>
      </c>
      <c r="BG65" s="7">
        <f t="shared" si="28"/>
        <v>11460</v>
      </c>
      <c r="BH65" s="7">
        <f t="shared" si="28"/>
        <v>11460</v>
      </c>
      <c r="BI65" s="7">
        <f t="shared" si="28"/>
        <v>0</v>
      </c>
      <c r="BJ65" s="7">
        <f t="shared" si="28"/>
        <v>0</v>
      </c>
      <c r="BK65" s="7">
        <f t="shared" si="28"/>
        <v>0</v>
      </c>
      <c r="BL65" s="7">
        <f>SUM(BL66:BL68)</f>
        <v>11460</v>
      </c>
    </row>
    <row r="66" spans="1:64" ht="73.5" customHeight="1" x14ac:dyDescent="0.2">
      <c r="A66" s="23" t="s">
        <v>301</v>
      </c>
      <c r="B66" s="23" t="s">
        <v>302</v>
      </c>
      <c r="C66" s="24" t="s">
        <v>303</v>
      </c>
      <c r="D66" s="21" t="s">
        <v>445</v>
      </c>
      <c r="E66" s="21" t="s">
        <v>0</v>
      </c>
      <c r="F66" s="21" t="s">
        <v>0</v>
      </c>
      <c r="G66" s="21" t="s">
        <v>0</v>
      </c>
      <c r="H66" s="21" t="s">
        <v>0</v>
      </c>
      <c r="I66" s="21" t="s">
        <v>0</v>
      </c>
      <c r="J66" s="6" t="s">
        <v>0</v>
      </c>
      <c r="K66" s="21" t="s">
        <v>0</v>
      </c>
      <c r="L66" s="21" t="s">
        <v>0</v>
      </c>
      <c r="M66" s="21" t="s">
        <v>0</v>
      </c>
      <c r="N66" s="21" t="s">
        <v>0</v>
      </c>
      <c r="O66" s="21" t="s">
        <v>0</v>
      </c>
      <c r="P66" s="21" t="s">
        <v>0</v>
      </c>
      <c r="Q66" s="6" t="s">
        <v>0</v>
      </c>
      <c r="R66" s="21" t="s">
        <v>0</v>
      </c>
      <c r="S66" s="21" t="s">
        <v>0</v>
      </c>
      <c r="T66" s="21" t="s">
        <v>0</v>
      </c>
      <c r="U66" s="21" t="s">
        <v>0</v>
      </c>
      <c r="V66" s="21" t="s">
        <v>0</v>
      </c>
      <c r="W66" s="21" t="s">
        <v>0</v>
      </c>
      <c r="X66" s="21" t="s">
        <v>0</v>
      </c>
      <c r="Y66" s="21" t="s">
        <v>0</v>
      </c>
      <c r="Z66" s="21" t="s">
        <v>0</v>
      </c>
      <c r="AA66" s="21" t="s">
        <v>517</v>
      </c>
      <c r="AB66" s="21" t="s">
        <v>0</v>
      </c>
      <c r="AC66" s="21" t="s">
        <v>0</v>
      </c>
      <c r="AD66" s="21" t="s">
        <v>518</v>
      </c>
      <c r="AE66" s="21" t="s">
        <v>0</v>
      </c>
      <c r="AF66" s="21" t="s">
        <v>0</v>
      </c>
      <c r="AG66" s="6" t="s">
        <v>66</v>
      </c>
      <c r="AH66" s="6" t="s">
        <v>304</v>
      </c>
      <c r="AI66" s="1">
        <f>AK66+AM66+AO66+AQ66</f>
        <v>141773.79999999999</v>
      </c>
      <c r="AJ66" s="1">
        <f>AL66+AN66+AP66+AR66</f>
        <v>103835.29999999999</v>
      </c>
      <c r="AK66" s="1">
        <v>28122.5</v>
      </c>
      <c r="AL66" s="25">
        <v>28122.5</v>
      </c>
      <c r="AM66" s="1">
        <v>1795.1</v>
      </c>
      <c r="AN66" s="1">
        <v>1795.1</v>
      </c>
      <c r="AO66" s="1">
        <v>17430</v>
      </c>
      <c r="AP66" s="1">
        <v>17430</v>
      </c>
      <c r="AQ66" s="1">
        <v>94426.2</v>
      </c>
      <c r="AR66" s="1">
        <v>56487.7</v>
      </c>
      <c r="AS66" s="1">
        <f>AT66+AU66+AV66+AW66</f>
        <v>119380.5</v>
      </c>
      <c r="AT66" s="1">
        <v>27875</v>
      </c>
      <c r="AU66" s="1">
        <v>1779.2</v>
      </c>
      <c r="AV66" s="1">
        <v>34860</v>
      </c>
      <c r="AW66" s="1">
        <f>3000+37366.3+14500</f>
        <v>54866.3</v>
      </c>
      <c r="AX66" s="1">
        <f>AY66+AZ66+BA66+BB66</f>
        <v>92354.3</v>
      </c>
      <c r="AY66" s="1">
        <v>0</v>
      </c>
      <c r="AZ66" s="1">
        <v>0</v>
      </c>
      <c r="BA66" s="1">
        <v>0</v>
      </c>
      <c r="BB66" s="1">
        <f>9500+82854.3</f>
        <v>92354.3</v>
      </c>
      <c r="BC66" s="1">
        <f>BD66+BE66+BF66+BG66</f>
        <v>9500</v>
      </c>
      <c r="BD66" s="1">
        <v>0</v>
      </c>
      <c r="BE66" s="1">
        <v>0</v>
      </c>
      <c r="BF66" s="1">
        <v>0</v>
      </c>
      <c r="BG66" s="1">
        <v>9500</v>
      </c>
      <c r="BH66" s="1">
        <f>BI66+BJ66+BK66+BL66</f>
        <v>9500</v>
      </c>
      <c r="BI66" s="1">
        <v>0</v>
      </c>
      <c r="BJ66" s="1">
        <v>0</v>
      </c>
      <c r="BK66" s="1">
        <v>0</v>
      </c>
      <c r="BL66" s="1">
        <v>9500</v>
      </c>
    </row>
    <row r="67" spans="1:64" ht="64.150000000000006" customHeight="1" x14ac:dyDescent="0.2">
      <c r="A67" s="23" t="s">
        <v>305</v>
      </c>
      <c r="B67" s="23" t="s">
        <v>306</v>
      </c>
      <c r="C67" s="24" t="s">
        <v>307</v>
      </c>
      <c r="D67" s="21" t="s">
        <v>0</v>
      </c>
      <c r="E67" s="21" t="s">
        <v>0</v>
      </c>
      <c r="F67" s="21" t="s">
        <v>0</v>
      </c>
      <c r="G67" s="21" t="s">
        <v>0</v>
      </c>
      <c r="H67" s="21" t="s">
        <v>0</v>
      </c>
      <c r="I67" s="21" t="s">
        <v>0</v>
      </c>
      <c r="J67" s="6" t="s">
        <v>0</v>
      </c>
      <c r="K67" s="21" t="s">
        <v>0</v>
      </c>
      <c r="L67" s="21" t="s">
        <v>0</v>
      </c>
      <c r="M67" s="21" t="s">
        <v>0</v>
      </c>
      <c r="N67" s="21" t="s">
        <v>0</v>
      </c>
      <c r="O67" s="21" t="s">
        <v>0</v>
      </c>
      <c r="P67" s="21" t="s">
        <v>0</v>
      </c>
      <c r="Q67" s="6" t="s">
        <v>0</v>
      </c>
      <c r="R67" s="21" t="s">
        <v>0</v>
      </c>
      <c r="S67" s="21" t="s">
        <v>0</v>
      </c>
      <c r="T67" s="21" t="s">
        <v>0</v>
      </c>
      <c r="U67" s="21" t="s">
        <v>0</v>
      </c>
      <c r="V67" s="21" t="s">
        <v>0</v>
      </c>
      <c r="W67" s="21" t="s">
        <v>0</v>
      </c>
      <c r="X67" s="21" t="s">
        <v>0</v>
      </c>
      <c r="Y67" s="21" t="s">
        <v>0</v>
      </c>
      <c r="Z67" s="21" t="s">
        <v>0</v>
      </c>
      <c r="AA67" s="21" t="s">
        <v>0</v>
      </c>
      <c r="AB67" s="21" t="s">
        <v>0</v>
      </c>
      <c r="AC67" s="21" t="s">
        <v>0</v>
      </c>
      <c r="AD67" s="21" t="s">
        <v>0</v>
      </c>
      <c r="AE67" s="21" t="s">
        <v>0</v>
      </c>
      <c r="AF67" s="21" t="s">
        <v>0</v>
      </c>
      <c r="AG67" s="6" t="s">
        <v>66</v>
      </c>
      <c r="AH67" s="6" t="s">
        <v>131</v>
      </c>
      <c r="AI67" s="1">
        <f t="shared" ref="AI67" si="29">AK67+AM67+AO67+AQ67</f>
        <v>600</v>
      </c>
      <c r="AJ67" s="1">
        <f t="shared" ref="AJ67" si="30">AL67+AN67+AP67+AR67</f>
        <v>600</v>
      </c>
      <c r="AK67" s="1">
        <v>0</v>
      </c>
      <c r="AL67" s="25">
        <v>0</v>
      </c>
      <c r="AM67" s="1">
        <v>0</v>
      </c>
      <c r="AN67" s="1">
        <v>0</v>
      </c>
      <c r="AO67" s="1">
        <v>0</v>
      </c>
      <c r="AP67" s="1">
        <v>0</v>
      </c>
      <c r="AQ67" s="1">
        <v>600</v>
      </c>
      <c r="AR67" s="1">
        <v>600</v>
      </c>
      <c r="AS67" s="1">
        <f t="shared" ref="AS67" si="31">AT67+AU67+AV67+AW67</f>
        <v>0</v>
      </c>
      <c r="AT67" s="1">
        <v>0</v>
      </c>
      <c r="AU67" s="1">
        <v>0</v>
      </c>
      <c r="AV67" s="1">
        <v>0</v>
      </c>
      <c r="AW67" s="1">
        <v>0</v>
      </c>
      <c r="AX67" s="1">
        <f t="shared" ref="AX67" si="32">AY67+AZ67+BA67+BB67</f>
        <v>0</v>
      </c>
      <c r="AY67" s="1">
        <v>0</v>
      </c>
      <c r="AZ67" s="1">
        <v>0</v>
      </c>
      <c r="BA67" s="1">
        <v>0</v>
      </c>
      <c r="BB67" s="1">
        <v>0</v>
      </c>
      <c r="BC67" s="1">
        <f t="shared" ref="BC67" si="33">BD67+BE67+BF67+BG67</f>
        <v>0</v>
      </c>
      <c r="BD67" s="1">
        <v>0</v>
      </c>
      <c r="BE67" s="1">
        <v>0</v>
      </c>
      <c r="BF67" s="1">
        <v>0</v>
      </c>
      <c r="BG67" s="1">
        <v>0</v>
      </c>
      <c r="BH67" s="1">
        <f t="shared" ref="BH67" si="34">BI67+BJ67+BK67+BL67</f>
        <v>0</v>
      </c>
      <c r="BI67" s="1">
        <v>0</v>
      </c>
      <c r="BJ67" s="1">
        <v>0</v>
      </c>
      <c r="BK67" s="1">
        <v>0</v>
      </c>
      <c r="BL67" s="1">
        <v>0</v>
      </c>
    </row>
    <row r="68" spans="1:64" ht="49.5" customHeight="1" x14ac:dyDescent="0.2">
      <c r="A68" s="23" t="s">
        <v>308</v>
      </c>
      <c r="B68" s="23" t="s">
        <v>309</v>
      </c>
      <c r="C68" s="24" t="s">
        <v>310</v>
      </c>
      <c r="D68" s="21" t="s">
        <v>445</v>
      </c>
      <c r="E68" s="21" t="s">
        <v>0</v>
      </c>
      <c r="F68" s="21" t="s">
        <v>0</v>
      </c>
      <c r="G68" s="21" t="s">
        <v>0</v>
      </c>
      <c r="H68" s="21" t="s">
        <v>0</v>
      </c>
      <c r="I68" s="21" t="s">
        <v>0</v>
      </c>
      <c r="J68" s="6" t="s">
        <v>0</v>
      </c>
      <c r="K68" s="21" t="s">
        <v>0</v>
      </c>
      <c r="L68" s="21" t="s">
        <v>0</v>
      </c>
      <c r="M68" s="21" t="s">
        <v>0</v>
      </c>
      <c r="N68" s="21" t="s">
        <v>0</v>
      </c>
      <c r="O68" s="21" t="s">
        <v>0</v>
      </c>
      <c r="P68" s="21" t="s">
        <v>0</v>
      </c>
      <c r="Q68" s="6" t="s">
        <v>0</v>
      </c>
      <c r="R68" s="21" t="s">
        <v>0</v>
      </c>
      <c r="S68" s="21" t="s">
        <v>0</v>
      </c>
      <c r="T68" s="21" t="s">
        <v>0</v>
      </c>
      <c r="U68" s="21" t="s">
        <v>0</v>
      </c>
      <c r="V68" s="21" t="s">
        <v>0</v>
      </c>
      <c r="W68" s="21" t="s">
        <v>0</v>
      </c>
      <c r="X68" s="21" t="s">
        <v>0</v>
      </c>
      <c r="Y68" s="21" t="s">
        <v>0</v>
      </c>
      <c r="Z68" s="21" t="s">
        <v>0</v>
      </c>
      <c r="AA68" s="21" t="s">
        <v>0</v>
      </c>
      <c r="AB68" s="21" t="s">
        <v>0</v>
      </c>
      <c r="AC68" s="21" t="s">
        <v>0</v>
      </c>
      <c r="AD68" s="21" t="s">
        <v>519</v>
      </c>
      <c r="AE68" s="21" t="s">
        <v>0</v>
      </c>
      <c r="AF68" s="21" t="s">
        <v>0</v>
      </c>
      <c r="AG68" s="6" t="s">
        <v>66</v>
      </c>
      <c r="AH68" s="6" t="s">
        <v>131</v>
      </c>
      <c r="AI68" s="1">
        <f>AK68+AM68+AO68+AQ68</f>
        <v>1892.5</v>
      </c>
      <c r="AJ68" s="1">
        <f>AL68+AN68+AP68+AR68</f>
        <v>1571.8</v>
      </c>
      <c r="AK68" s="1">
        <v>0</v>
      </c>
      <c r="AL68" s="25">
        <v>0</v>
      </c>
      <c r="AM68" s="1">
        <v>0</v>
      </c>
      <c r="AN68" s="1">
        <v>0</v>
      </c>
      <c r="AO68" s="1">
        <v>0</v>
      </c>
      <c r="AP68" s="1">
        <v>0</v>
      </c>
      <c r="AQ68" s="1">
        <v>1892.5</v>
      </c>
      <c r="AR68" s="1">
        <v>1571.8</v>
      </c>
      <c r="AS68" s="1">
        <f>AT68+AU68+AV68+AW68</f>
        <v>1960</v>
      </c>
      <c r="AT68" s="1">
        <v>0</v>
      </c>
      <c r="AU68" s="1">
        <v>0</v>
      </c>
      <c r="AV68" s="1">
        <v>0</v>
      </c>
      <c r="AW68" s="1">
        <v>1960</v>
      </c>
      <c r="AX68" s="1">
        <f>AY68+AZ68+BA68+BB68</f>
        <v>1960</v>
      </c>
      <c r="AY68" s="1">
        <v>0</v>
      </c>
      <c r="AZ68" s="1">
        <v>0</v>
      </c>
      <c r="BA68" s="1">
        <v>0</v>
      </c>
      <c r="BB68" s="1">
        <v>1960</v>
      </c>
      <c r="BC68" s="1">
        <f>BD68+BE68+BF68+BG68</f>
        <v>1960</v>
      </c>
      <c r="BD68" s="1">
        <v>0</v>
      </c>
      <c r="BE68" s="1">
        <v>0</v>
      </c>
      <c r="BF68" s="1">
        <v>0</v>
      </c>
      <c r="BG68" s="1">
        <v>1960</v>
      </c>
      <c r="BH68" s="1">
        <f>BI68+BJ68+BK68+BL68</f>
        <v>1960</v>
      </c>
      <c r="BI68" s="1">
        <v>0</v>
      </c>
      <c r="BJ68" s="1">
        <v>0</v>
      </c>
      <c r="BK68" s="1">
        <v>0</v>
      </c>
      <c r="BL68" s="1">
        <v>1960</v>
      </c>
    </row>
    <row r="69" spans="1:64" ht="90.75" customHeight="1" x14ac:dyDescent="0.2">
      <c r="A69" s="21" t="s">
        <v>311</v>
      </c>
      <c r="B69" s="21" t="s">
        <v>312</v>
      </c>
      <c r="C69" s="5" t="s">
        <v>313</v>
      </c>
      <c r="D69" s="22" t="s">
        <v>109</v>
      </c>
      <c r="E69" s="22" t="s">
        <v>109</v>
      </c>
      <c r="F69" s="22" t="s">
        <v>109</v>
      </c>
      <c r="G69" s="22" t="s">
        <v>109</v>
      </c>
      <c r="H69" s="22" t="s">
        <v>109</v>
      </c>
      <c r="I69" s="22" t="s">
        <v>109</v>
      </c>
      <c r="J69" s="22" t="s">
        <v>109</v>
      </c>
      <c r="K69" s="22" t="s">
        <v>109</v>
      </c>
      <c r="L69" s="22" t="s">
        <v>109</v>
      </c>
      <c r="M69" s="22" t="s">
        <v>109</v>
      </c>
      <c r="N69" s="22" t="s">
        <v>109</v>
      </c>
      <c r="O69" s="22" t="s">
        <v>109</v>
      </c>
      <c r="P69" s="22" t="s">
        <v>109</v>
      </c>
      <c r="Q69" s="22" t="s">
        <v>109</v>
      </c>
      <c r="R69" s="22" t="s">
        <v>109</v>
      </c>
      <c r="S69" s="22" t="s">
        <v>109</v>
      </c>
      <c r="T69" s="22" t="s">
        <v>109</v>
      </c>
      <c r="U69" s="22" t="s">
        <v>109</v>
      </c>
      <c r="V69" s="22" t="s">
        <v>109</v>
      </c>
      <c r="W69" s="22" t="s">
        <v>109</v>
      </c>
      <c r="X69" s="22" t="s">
        <v>109</v>
      </c>
      <c r="Y69" s="22" t="s">
        <v>109</v>
      </c>
      <c r="Z69" s="22" t="s">
        <v>109</v>
      </c>
      <c r="AA69" s="22" t="s">
        <v>109</v>
      </c>
      <c r="AB69" s="22" t="s">
        <v>109</v>
      </c>
      <c r="AC69" s="22" t="s">
        <v>109</v>
      </c>
      <c r="AD69" s="22" t="s">
        <v>109</v>
      </c>
      <c r="AE69" s="22" t="s">
        <v>109</v>
      </c>
      <c r="AF69" s="22" t="s">
        <v>109</v>
      </c>
      <c r="AG69" s="22" t="s">
        <v>109</v>
      </c>
      <c r="AH69" s="22" t="s">
        <v>109</v>
      </c>
      <c r="AI69" s="7">
        <f>AI70+AI72</f>
        <v>370057.79999999993</v>
      </c>
      <c r="AJ69" s="7">
        <f t="shared" ref="AJ69:BK69" si="35">AJ70+AJ72</f>
        <v>357914</v>
      </c>
      <c r="AK69" s="7">
        <f t="shared" si="35"/>
        <v>90283.6</v>
      </c>
      <c r="AL69" s="7">
        <f t="shared" si="35"/>
        <v>89746</v>
      </c>
      <c r="AM69" s="7">
        <f t="shared" si="35"/>
        <v>279774.2</v>
      </c>
      <c r="AN69" s="7">
        <f t="shared" si="35"/>
        <v>268168</v>
      </c>
      <c r="AO69" s="7">
        <f t="shared" si="35"/>
        <v>0</v>
      </c>
      <c r="AP69" s="7">
        <f t="shared" si="35"/>
        <v>0</v>
      </c>
      <c r="AQ69" s="7">
        <f t="shared" si="35"/>
        <v>0</v>
      </c>
      <c r="AR69" s="7">
        <f t="shared" si="35"/>
        <v>0</v>
      </c>
      <c r="AS69" s="7">
        <f>AS70+AS72</f>
        <v>444811.2</v>
      </c>
      <c r="AT69" s="7">
        <f>AT70+AT72</f>
        <v>90168.8</v>
      </c>
      <c r="AU69" s="7">
        <f>AU70+AU72</f>
        <v>354642.39999999997</v>
      </c>
      <c r="AV69" s="7">
        <f>AV70+AV72</f>
        <v>0</v>
      </c>
      <c r="AW69" s="7">
        <f>AW70+AW72</f>
        <v>0</v>
      </c>
      <c r="AX69" s="7">
        <f t="shared" si="35"/>
        <v>358191.89999999997</v>
      </c>
      <c r="AY69" s="7">
        <f t="shared" si="35"/>
        <v>89314.8</v>
      </c>
      <c r="AZ69" s="7">
        <f t="shared" si="35"/>
        <v>268877.09999999998</v>
      </c>
      <c r="BA69" s="7">
        <f>BA70+BA72</f>
        <v>0</v>
      </c>
      <c r="BB69" s="7">
        <f t="shared" si="35"/>
        <v>0</v>
      </c>
      <c r="BC69" s="7">
        <f t="shared" si="35"/>
        <v>329820.7</v>
      </c>
      <c r="BD69" s="7">
        <f t="shared" si="35"/>
        <v>89314.8</v>
      </c>
      <c r="BE69" s="7">
        <f t="shared" si="35"/>
        <v>240505.89999999997</v>
      </c>
      <c r="BF69" s="7">
        <f t="shared" si="35"/>
        <v>0</v>
      </c>
      <c r="BG69" s="7">
        <f t="shared" si="35"/>
        <v>0</v>
      </c>
      <c r="BH69" s="7">
        <f t="shared" si="35"/>
        <v>329820.7</v>
      </c>
      <c r="BI69" s="7">
        <f t="shared" si="35"/>
        <v>89314.8</v>
      </c>
      <c r="BJ69" s="7">
        <f t="shared" si="35"/>
        <v>240505.89999999997</v>
      </c>
      <c r="BK69" s="7">
        <f t="shared" si="35"/>
        <v>0</v>
      </c>
      <c r="BL69" s="7">
        <f>BL70+BL72</f>
        <v>0</v>
      </c>
    </row>
    <row r="70" spans="1:64" ht="21.95" customHeight="1" x14ac:dyDescent="0.2">
      <c r="A70" s="21" t="s">
        <v>314</v>
      </c>
      <c r="B70" s="21" t="s">
        <v>315</v>
      </c>
      <c r="C70" s="5" t="s">
        <v>316</v>
      </c>
      <c r="D70" s="22" t="s">
        <v>109</v>
      </c>
      <c r="E70" s="22" t="s">
        <v>109</v>
      </c>
      <c r="F70" s="22" t="s">
        <v>109</v>
      </c>
      <c r="G70" s="22" t="s">
        <v>109</v>
      </c>
      <c r="H70" s="22" t="s">
        <v>109</v>
      </c>
      <c r="I70" s="22" t="s">
        <v>109</v>
      </c>
      <c r="J70" s="22" t="s">
        <v>109</v>
      </c>
      <c r="K70" s="22" t="s">
        <v>109</v>
      </c>
      <c r="L70" s="22" t="s">
        <v>109</v>
      </c>
      <c r="M70" s="22" t="s">
        <v>109</v>
      </c>
      <c r="N70" s="22" t="s">
        <v>109</v>
      </c>
      <c r="O70" s="22" t="s">
        <v>109</v>
      </c>
      <c r="P70" s="22" t="s">
        <v>109</v>
      </c>
      <c r="Q70" s="22" t="s">
        <v>109</v>
      </c>
      <c r="R70" s="22" t="s">
        <v>109</v>
      </c>
      <c r="S70" s="22" t="s">
        <v>109</v>
      </c>
      <c r="T70" s="22" t="s">
        <v>109</v>
      </c>
      <c r="U70" s="22" t="s">
        <v>109</v>
      </c>
      <c r="V70" s="22" t="s">
        <v>109</v>
      </c>
      <c r="W70" s="22" t="s">
        <v>109</v>
      </c>
      <c r="X70" s="22" t="s">
        <v>109</v>
      </c>
      <c r="Y70" s="22" t="s">
        <v>109</v>
      </c>
      <c r="Z70" s="22" t="s">
        <v>109</v>
      </c>
      <c r="AA70" s="22" t="s">
        <v>109</v>
      </c>
      <c r="AB70" s="22" t="s">
        <v>109</v>
      </c>
      <c r="AC70" s="22" t="s">
        <v>109</v>
      </c>
      <c r="AD70" s="22" t="s">
        <v>109</v>
      </c>
      <c r="AE70" s="22" t="s">
        <v>109</v>
      </c>
      <c r="AF70" s="22" t="s">
        <v>109</v>
      </c>
      <c r="AG70" s="22" t="s">
        <v>109</v>
      </c>
      <c r="AH70" s="22" t="s">
        <v>109</v>
      </c>
      <c r="AI70" s="7">
        <f>AI71</f>
        <v>133.1</v>
      </c>
      <c r="AJ70" s="7">
        <f t="shared" ref="AJ70:BK70" si="36">AJ71</f>
        <v>84</v>
      </c>
      <c r="AK70" s="7">
        <f t="shared" si="36"/>
        <v>133.1</v>
      </c>
      <c r="AL70" s="7">
        <f t="shared" si="36"/>
        <v>84</v>
      </c>
      <c r="AM70" s="7">
        <f t="shared" si="36"/>
        <v>0</v>
      </c>
      <c r="AN70" s="7">
        <f t="shared" si="36"/>
        <v>0</v>
      </c>
      <c r="AO70" s="7">
        <f t="shared" si="36"/>
        <v>0</v>
      </c>
      <c r="AP70" s="7">
        <f t="shared" si="36"/>
        <v>0</v>
      </c>
      <c r="AQ70" s="7">
        <f t="shared" si="36"/>
        <v>0</v>
      </c>
      <c r="AR70" s="7">
        <f t="shared" si="36"/>
        <v>0</v>
      </c>
      <c r="AS70" s="7">
        <f>AS71</f>
        <v>0</v>
      </c>
      <c r="AT70" s="7">
        <f t="shared" si="36"/>
        <v>0</v>
      </c>
      <c r="AU70" s="7">
        <f t="shared" si="36"/>
        <v>0</v>
      </c>
      <c r="AV70" s="7">
        <f t="shared" si="36"/>
        <v>0</v>
      </c>
      <c r="AW70" s="7">
        <f t="shared" si="36"/>
        <v>0</v>
      </c>
      <c r="AX70" s="7">
        <f t="shared" si="36"/>
        <v>0</v>
      </c>
      <c r="AY70" s="7">
        <f t="shared" si="36"/>
        <v>0</v>
      </c>
      <c r="AZ70" s="7">
        <f t="shared" si="36"/>
        <v>0</v>
      </c>
      <c r="BA70" s="7">
        <f t="shared" si="36"/>
        <v>0</v>
      </c>
      <c r="BB70" s="7">
        <f t="shared" si="36"/>
        <v>0</v>
      </c>
      <c r="BC70" s="7">
        <f t="shared" si="36"/>
        <v>0</v>
      </c>
      <c r="BD70" s="7">
        <f t="shared" si="36"/>
        <v>0</v>
      </c>
      <c r="BE70" s="7">
        <f t="shared" si="36"/>
        <v>0</v>
      </c>
      <c r="BF70" s="7">
        <f t="shared" si="36"/>
        <v>0</v>
      </c>
      <c r="BG70" s="7">
        <f t="shared" si="36"/>
        <v>0</v>
      </c>
      <c r="BH70" s="7">
        <f t="shared" si="36"/>
        <v>0</v>
      </c>
      <c r="BI70" s="7">
        <f t="shared" si="36"/>
        <v>0</v>
      </c>
      <c r="BJ70" s="7">
        <f t="shared" si="36"/>
        <v>0</v>
      </c>
      <c r="BK70" s="7">
        <f t="shared" si="36"/>
        <v>0</v>
      </c>
      <c r="BL70" s="7">
        <f>BL71</f>
        <v>0</v>
      </c>
    </row>
    <row r="71" spans="1:64" ht="70.5" customHeight="1" x14ac:dyDescent="0.2">
      <c r="A71" s="23" t="s">
        <v>317</v>
      </c>
      <c r="B71" s="23" t="s">
        <v>318</v>
      </c>
      <c r="C71" s="24" t="s">
        <v>319</v>
      </c>
      <c r="D71" s="21" t="s">
        <v>520</v>
      </c>
      <c r="E71" s="21" t="s">
        <v>0</v>
      </c>
      <c r="F71" s="21" t="s">
        <v>0</v>
      </c>
      <c r="G71" s="21" t="s">
        <v>0</v>
      </c>
      <c r="H71" s="21" t="s">
        <v>0</v>
      </c>
      <c r="I71" s="21" t="s">
        <v>0</v>
      </c>
      <c r="J71" s="6" t="s">
        <v>0</v>
      </c>
      <c r="K71" s="21" t="s">
        <v>0</v>
      </c>
      <c r="L71" s="21" t="s">
        <v>0</v>
      </c>
      <c r="M71" s="21" t="s">
        <v>0</v>
      </c>
      <c r="N71" s="21" t="s">
        <v>0</v>
      </c>
      <c r="O71" s="21" t="s">
        <v>0</v>
      </c>
      <c r="P71" s="21" t="s">
        <v>0</v>
      </c>
      <c r="Q71" s="6" t="s">
        <v>0</v>
      </c>
      <c r="R71" s="21" t="s">
        <v>0</v>
      </c>
      <c r="S71" s="21" t="s">
        <v>0</v>
      </c>
      <c r="T71" s="21" t="s">
        <v>0</v>
      </c>
      <c r="U71" s="21" t="s">
        <v>0</v>
      </c>
      <c r="V71" s="21" t="s">
        <v>0</v>
      </c>
      <c r="W71" s="21" t="s">
        <v>0</v>
      </c>
      <c r="X71" s="21" t="s">
        <v>521</v>
      </c>
      <c r="Y71" s="21" t="s">
        <v>0</v>
      </c>
      <c r="Z71" s="21" t="s">
        <v>0</v>
      </c>
      <c r="AA71" s="21" t="s">
        <v>0</v>
      </c>
      <c r="AB71" s="21" t="s">
        <v>0</v>
      </c>
      <c r="AC71" s="21" t="s">
        <v>0</v>
      </c>
      <c r="AD71" s="21" t="s">
        <v>522</v>
      </c>
      <c r="AE71" s="21" t="s">
        <v>0</v>
      </c>
      <c r="AF71" s="21" t="s">
        <v>0</v>
      </c>
      <c r="AG71" s="6" t="s">
        <v>320</v>
      </c>
      <c r="AH71" s="6" t="s">
        <v>321</v>
      </c>
      <c r="AI71" s="1">
        <f>AK71+AM71+AO71+AQ71</f>
        <v>133.1</v>
      </c>
      <c r="AJ71" s="1">
        <f>AL71+AN71+AP71+AR71</f>
        <v>84</v>
      </c>
      <c r="AK71" s="1">
        <v>133.1</v>
      </c>
      <c r="AL71" s="25">
        <v>84</v>
      </c>
      <c r="AM71" s="1">
        <v>0</v>
      </c>
      <c r="AN71" s="1">
        <v>0</v>
      </c>
      <c r="AO71" s="1">
        <v>0</v>
      </c>
      <c r="AP71" s="1">
        <v>0</v>
      </c>
      <c r="AQ71" s="1">
        <v>0</v>
      </c>
      <c r="AR71" s="1">
        <v>0</v>
      </c>
      <c r="AS71" s="1">
        <f>AT71+AU71+AV71+AW71</f>
        <v>0</v>
      </c>
      <c r="AT71" s="1">
        <v>0</v>
      </c>
      <c r="AU71" s="1">
        <v>0</v>
      </c>
      <c r="AV71" s="1">
        <v>0</v>
      </c>
      <c r="AW71" s="1">
        <v>0</v>
      </c>
      <c r="AX71" s="1">
        <f>AY71+AZ71+BA71+BB71</f>
        <v>0</v>
      </c>
      <c r="AY71" s="1">
        <v>0</v>
      </c>
      <c r="AZ71" s="1">
        <v>0</v>
      </c>
      <c r="BA71" s="1">
        <v>0</v>
      </c>
      <c r="BB71" s="1">
        <v>0</v>
      </c>
      <c r="BC71" s="1">
        <f>BD71+BE71+BF71+BG71</f>
        <v>0</v>
      </c>
      <c r="BD71" s="1">
        <v>0</v>
      </c>
      <c r="BE71" s="1">
        <v>0</v>
      </c>
      <c r="BF71" s="1">
        <v>0</v>
      </c>
      <c r="BG71" s="1">
        <v>0</v>
      </c>
      <c r="BH71" s="1">
        <f>BI71+BJ71+BK71+BL71</f>
        <v>0</v>
      </c>
      <c r="BI71" s="1">
        <v>0</v>
      </c>
      <c r="BJ71" s="1">
        <v>0</v>
      </c>
      <c r="BK71" s="1">
        <v>0</v>
      </c>
      <c r="BL71" s="1">
        <v>0</v>
      </c>
    </row>
    <row r="72" spans="1:64" ht="21.95" customHeight="1" x14ac:dyDescent="0.2">
      <c r="A72" s="21" t="s">
        <v>322</v>
      </c>
      <c r="B72" s="21" t="s">
        <v>323</v>
      </c>
      <c r="C72" s="5" t="s">
        <v>324</v>
      </c>
      <c r="D72" s="22" t="s">
        <v>109</v>
      </c>
      <c r="E72" s="22" t="s">
        <v>109</v>
      </c>
      <c r="F72" s="22" t="s">
        <v>109</v>
      </c>
      <c r="G72" s="22" t="s">
        <v>109</v>
      </c>
      <c r="H72" s="22" t="s">
        <v>109</v>
      </c>
      <c r="I72" s="22" t="s">
        <v>109</v>
      </c>
      <c r="J72" s="22" t="s">
        <v>109</v>
      </c>
      <c r="K72" s="22" t="s">
        <v>109</v>
      </c>
      <c r="L72" s="22" t="s">
        <v>109</v>
      </c>
      <c r="M72" s="22" t="s">
        <v>109</v>
      </c>
      <c r="N72" s="22" t="s">
        <v>109</v>
      </c>
      <c r="O72" s="22" t="s">
        <v>109</v>
      </c>
      <c r="P72" s="22" t="s">
        <v>109</v>
      </c>
      <c r="Q72" s="22" t="s">
        <v>109</v>
      </c>
      <c r="R72" s="22" t="s">
        <v>109</v>
      </c>
      <c r="S72" s="22" t="s">
        <v>109</v>
      </c>
      <c r="T72" s="22" t="s">
        <v>109</v>
      </c>
      <c r="U72" s="22" t="s">
        <v>109</v>
      </c>
      <c r="V72" s="22" t="s">
        <v>109</v>
      </c>
      <c r="W72" s="22" t="s">
        <v>109</v>
      </c>
      <c r="X72" s="22" t="s">
        <v>109</v>
      </c>
      <c r="Y72" s="22" t="s">
        <v>109</v>
      </c>
      <c r="Z72" s="22" t="s">
        <v>109</v>
      </c>
      <c r="AA72" s="22" t="s">
        <v>109</v>
      </c>
      <c r="AB72" s="22" t="s">
        <v>109</v>
      </c>
      <c r="AC72" s="22" t="s">
        <v>109</v>
      </c>
      <c r="AD72" s="22" t="s">
        <v>109</v>
      </c>
      <c r="AE72" s="22" t="s">
        <v>109</v>
      </c>
      <c r="AF72" s="22" t="s">
        <v>109</v>
      </c>
      <c r="AG72" s="22" t="s">
        <v>109</v>
      </c>
      <c r="AH72" s="22" t="s">
        <v>109</v>
      </c>
      <c r="AI72" s="7">
        <f>SUM(AI73:AI85)</f>
        <v>369924.69999999995</v>
      </c>
      <c r="AJ72" s="7">
        <f t="shared" ref="AJ72:BL72" si="37">SUM(AJ73:AJ85)</f>
        <v>357830</v>
      </c>
      <c r="AK72" s="7">
        <f t="shared" si="37"/>
        <v>90150.5</v>
      </c>
      <c r="AL72" s="7">
        <f t="shared" si="37"/>
        <v>89662</v>
      </c>
      <c r="AM72" s="7">
        <f t="shared" si="37"/>
        <v>279774.2</v>
      </c>
      <c r="AN72" s="7">
        <f t="shared" si="37"/>
        <v>268168</v>
      </c>
      <c r="AO72" s="7">
        <f t="shared" si="37"/>
        <v>0</v>
      </c>
      <c r="AP72" s="7">
        <f t="shared" si="37"/>
        <v>0</v>
      </c>
      <c r="AQ72" s="7">
        <f t="shared" si="37"/>
        <v>0</v>
      </c>
      <c r="AR72" s="7">
        <f t="shared" si="37"/>
        <v>0</v>
      </c>
      <c r="AS72" s="7">
        <f>SUM(AS73:AS85)</f>
        <v>444811.2</v>
      </c>
      <c r="AT72" s="7">
        <f t="shared" si="37"/>
        <v>90168.8</v>
      </c>
      <c r="AU72" s="7">
        <f t="shared" si="37"/>
        <v>354642.39999999997</v>
      </c>
      <c r="AV72" s="7">
        <f t="shared" si="37"/>
        <v>0</v>
      </c>
      <c r="AW72" s="7">
        <f>SUM(AW73:AW85)</f>
        <v>0</v>
      </c>
      <c r="AX72" s="7">
        <f>SUM(AX73:AX85)</f>
        <v>358191.89999999997</v>
      </c>
      <c r="AY72" s="7">
        <f t="shared" si="37"/>
        <v>89314.8</v>
      </c>
      <c r="AZ72" s="7">
        <f t="shared" si="37"/>
        <v>268877.09999999998</v>
      </c>
      <c r="BA72" s="7">
        <f>SUM(BA73:BA85)</f>
        <v>0</v>
      </c>
      <c r="BB72" s="7">
        <f>SUM(BB73:BB85)</f>
        <v>0</v>
      </c>
      <c r="BC72" s="7">
        <f t="shared" si="37"/>
        <v>329820.7</v>
      </c>
      <c r="BD72" s="7">
        <f t="shared" si="37"/>
        <v>89314.8</v>
      </c>
      <c r="BE72" s="7">
        <f t="shared" si="37"/>
        <v>240505.89999999997</v>
      </c>
      <c r="BF72" s="7">
        <f t="shared" si="37"/>
        <v>0</v>
      </c>
      <c r="BG72" s="7">
        <f t="shared" si="37"/>
        <v>0</v>
      </c>
      <c r="BH72" s="7">
        <f t="shared" si="37"/>
        <v>329820.7</v>
      </c>
      <c r="BI72" s="7">
        <f t="shared" si="37"/>
        <v>89314.8</v>
      </c>
      <c r="BJ72" s="7">
        <f t="shared" si="37"/>
        <v>240505.89999999997</v>
      </c>
      <c r="BK72" s="7">
        <f t="shared" si="37"/>
        <v>0</v>
      </c>
      <c r="BL72" s="7">
        <f t="shared" si="37"/>
        <v>0</v>
      </c>
    </row>
    <row r="73" spans="1:64" ht="282.75" customHeight="1" x14ac:dyDescent="0.2">
      <c r="A73" s="23" t="s">
        <v>325</v>
      </c>
      <c r="B73" s="23" t="s">
        <v>427</v>
      </c>
      <c r="C73" s="24" t="s">
        <v>326</v>
      </c>
      <c r="D73" s="21" t="s">
        <v>445</v>
      </c>
      <c r="E73" s="21" t="s">
        <v>0</v>
      </c>
      <c r="F73" s="21" t="s">
        <v>0</v>
      </c>
      <c r="G73" s="21" t="s">
        <v>0</v>
      </c>
      <c r="H73" s="21" t="s">
        <v>0</v>
      </c>
      <c r="I73" s="21" t="s">
        <v>0</v>
      </c>
      <c r="J73" s="6" t="s">
        <v>0</v>
      </c>
      <c r="K73" s="21" t="s">
        <v>0</v>
      </c>
      <c r="L73" s="21" t="s">
        <v>0</v>
      </c>
      <c r="M73" s="21" t="s">
        <v>0</v>
      </c>
      <c r="N73" s="21" t="s">
        <v>0</v>
      </c>
      <c r="O73" s="21" t="s">
        <v>0</v>
      </c>
      <c r="P73" s="21" t="s">
        <v>0</v>
      </c>
      <c r="Q73" s="6" t="s">
        <v>0</v>
      </c>
      <c r="R73" s="21" t="s">
        <v>0</v>
      </c>
      <c r="S73" s="21" t="s">
        <v>0</v>
      </c>
      <c r="T73" s="21" t="s">
        <v>0</v>
      </c>
      <c r="U73" s="21" t="s">
        <v>0</v>
      </c>
      <c r="V73" s="21" t="s">
        <v>0</v>
      </c>
      <c r="W73" s="21" t="s">
        <v>0</v>
      </c>
      <c r="X73" s="21" t="s">
        <v>523</v>
      </c>
      <c r="Y73" s="21" t="s">
        <v>0</v>
      </c>
      <c r="Z73" s="21" t="s">
        <v>0</v>
      </c>
      <c r="AA73" s="21" t="s">
        <v>524</v>
      </c>
      <c r="AB73" s="21" t="s">
        <v>0</v>
      </c>
      <c r="AC73" s="21" t="s">
        <v>0</v>
      </c>
      <c r="AD73" s="21" t="s">
        <v>525</v>
      </c>
      <c r="AE73" s="21" t="s">
        <v>0</v>
      </c>
      <c r="AF73" s="21" t="s">
        <v>0</v>
      </c>
      <c r="AG73" s="6" t="s">
        <v>43</v>
      </c>
      <c r="AH73" s="6" t="s">
        <v>327</v>
      </c>
      <c r="AI73" s="1">
        <f>AK73+AM73+AO73+AQ73</f>
        <v>12390.4</v>
      </c>
      <c r="AJ73" s="1">
        <f>AL73+AN73+AP73+AR73</f>
        <v>12280.7</v>
      </c>
      <c r="AK73" s="1">
        <v>0</v>
      </c>
      <c r="AL73" s="25">
        <v>0</v>
      </c>
      <c r="AM73" s="1">
        <v>12390.4</v>
      </c>
      <c r="AN73" s="1">
        <v>12280.7</v>
      </c>
      <c r="AO73" s="1">
        <v>0</v>
      </c>
      <c r="AP73" s="1">
        <v>0</v>
      </c>
      <c r="AQ73" s="1">
        <v>0</v>
      </c>
      <c r="AR73" s="1">
        <v>0</v>
      </c>
      <c r="AS73" s="1">
        <f>AT73+AU73+AV73+AW73</f>
        <v>14414.2</v>
      </c>
      <c r="AT73" s="1">
        <v>0</v>
      </c>
      <c r="AU73" s="1">
        <v>14414.2</v>
      </c>
      <c r="AV73" s="1">
        <v>0</v>
      </c>
      <c r="AW73" s="1">
        <v>0</v>
      </c>
      <c r="AX73" s="1">
        <f>AY73+AZ73+BA73+BB73</f>
        <v>16434.5</v>
      </c>
      <c r="AY73" s="1">
        <v>0</v>
      </c>
      <c r="AZ73" s="1">
        <f>3006.4+480.9+490.7+4276.2+89.5+1736.4+6354.4</f>
        <v>16434.5</v>
      </c>
      <c r="BA73" s="1">
        <v>0</v>
      </c>
      <c r="BB73" s="1">
        <v>0</v>
      </c>
      <c r="BC73" s="1">
        <f>BD73+BE73+BF73+BG73</f>
        <v>16434.5</v>
      </c>
      <c r="BD73" s="1">
        <v>0</v>
      </c>
      <c r="BE73" s="1">
        <v>16434.5</v>
      </c>
      <c r="BF73" s="1">
        <v>0</v>
      </c>
      <c r="BG73" s="1">
        <v>0</v>
      </c>
      <c r="BH73" s="1">
        <f>BI73+BJ73+BK73+BL73</f>
        <v>16434.5</v>
      </c>
      <c r="BI73" s="1">
        <v>0</v>
      </c>
      <c r="BJ73" s="1">
        <v>16434.5</v>
      </c>
      <c r="BK73" s="1">
        <v>0</v>
      </c>
      <c r="BL73" s="1">
        <v>0</v>
      </c>
    </row>
    <row r="74" spans="1:64" ht="286.5" customHeight="1" x14ac:dyDescent="0.2">
      <c r="A74" s="23" t="s">
        <v>328</v>
      </c>
      <c r="B74" s="23" t="s">
        <v>428</v>
      </c>
      <c r="C74" s="24" t="s">
        <v>329</v>
      </c>
      <c r="D74" s="21" t="s">
        <v>445</v>
      </c>
      <c r="E74" s="21" t="s">
        <v>0</v>
      </c>
      <c r="F74" s="21" t="s">
        <v>0</v>
      </c>
      <c r="G74" s="21" t="s">
        <v>0</v>
      </c>
      <c r="H74" s="21" t="s">
        <v>0</v>
      </c>
      <c r="I74" s="21" t="s">
        <v>0</v>
      </c>
      <c r="J74" s="6" t="s">
        <v>0</v>
      </c>
      <c r="K74" s="21" t="s">
        <v>0</v>
      </c>
      <c r="L74" s="21" t="s">
        <v>0</v>
      </c>
      <c r="M74" s="21" t="s">
        <v>0</v>
      </c>
      <c r="N74" s="21" t="s">
        <v>0</v>
      </c>
      <c r="O74" s="21" t="s">
        <v>0</v>
      </c>
      <c r="P74" s="21" t="s">
        <v>0</v>
      </c>
      <c r="Q74" s="6" t="s">
        <v>0</v>
      </c>
      <c r="R74" s="21" t="s">
        <v>0</v>
      </c>
      <c r="S74" s="21" t="s">
        <v>0</v>
      </c>
      <c r="T74" s="21" t="s">
        <v>0</v>
      </c>
      <c r="U74" s="21" t="s">
        <v>0</v>
      </c>
      <c r="V74" s="21" t="s">
        <v>0</v>
      </c>
      <c r="W74" s="21" t="s">
        <v>0</v>
      </c>
      <c r="X74" s="21" t="s">
        <v>523</v>
      </c>
      <c r="Y74" s="21" t="s">
        <v>0</v>
      </c>
      <c r="Z74" s="21" t="s">
        <v>0</v>
      </c>
      <c r="AA74" s="21" t="s">
        <v>524</v>
      </c>
      <c r="AB74" s="21" t="s">
        <v>0</v>
      </c>
      <c r="AC74" s="21" t="s">
        <v>0</v>
      </c>
      <c r="AD74" s="21" t="s">
        <v>526</v>
      </c>
      <c r="AE74" s="21" t="s">
        <v>0</v>
      </c>
      <c r="AF74" s="21" t="s">
        <v>0</v>
      </c>
      <c r="AG74" s="6" t="s">
        <v>43</v>
      </c>
      <c r="AH74" s="6" t="s">
        <v>327</v>
      </c>
      <c r="AI74" s="1">
        <f t="shared" ref="AI74:AI84" si="38">AK74+AM74+AO74+AQ74</f>
        <v>8335.7000000000007</v>
      </c>
      <c r="AJ74" s="1">
        <f t="shared" ref="AJ74:AJ84" si="39">AL74+AN74+AP74+AR74</f>
        <v>7874.7</v>
      </c>
      <c r="AK74" s="1">
        <v>0</v>
      </c>
      <c r="AL74" s="25">
        <v>0</v>
      </c>
      <c r="AM74" s="1">
        <v>8335.7000000000007</v>
      </c>
      <c r="AN74" s="1">
        <v>7874.7</v>
      </c>
      <c r="AO74" s="1">
        <v>0</v>
      </c>
      <c r="AP74" s="1">
        <v>0</v>
      </c>
      <c r="AQ74" s="1">
        <v>0</v>
      </c>
      <c r="AR74" s="1">
        <v>0</v>
      </c>
      <c r="AS74" s="1">
        <f t="shared" ref="AS74:AS84" si="40">AT74+AU74+AV74+AW74</f>
        <v>8490.5</v>
      </c>
      <c r="AT74" s="1">
        <v>0</v>
      </c>
      <c r="AU74" s="1">
        <v>8490.5</v>
      </c>
      <c r="AV74" s="1">
        <v>0</v>
      </c>
      <c r="AW74" s="1">
        <v>0</v>
      </c>
      <c r="AX74" s="1">
        <f t="shared" ref="AX74:AX84" si="41">AY74+AZ74+BA74+BB74</f>
        <v>5022.2999999999993</v>
      </c>
      <c r="AY74" s="1">
        <v>0</v>
      </c>
      <c r="AZ74" s="1">
        <f>908+191.9+160.6+1291.4+1919+27+524.4</f>
        <v>5022.2999999999993</v>
      </c>
      <c r="BA74" s="1">
        <v>0</v>
      </c>
      <c r="BB74" s="1">
        <v>0</v>
      </c>
      <c r="BC74" s="1">
        <f t="shared" ref="BC74:BC84" si="42">BD74+BE74+BF74+BG74</f>
        <v>5022.2999999999993</v>
      </c>
      <c r="BD74" s="1">
        <v>0</v>
      </c>
      <c r="BE74" s="1">
        <v>5022.2999999999993</v>
      </c>
      <c r="BF74" s="1">
        <v>0</v>
      </c>
      <c r="BG74" s="1">
        <v>0</v>
      </c>
      <c r="BH74" s="1">
        <f t="shared" ref="BH74:BH84" si="43">BI74+BJ74+BK74+BL74</f>
        <v>5022.2999999999993</v>
      </c>
      <c r="BI74" s="1">
        <v>0</v>
      </c>
      <c r="BJ74" s="1">
        <v>5022.2999999999993</v>
      </c>
      <c r="BK74" s="1">
        <v>0</v>
      </c>
      <c r="BL74" s="1">
        <v>0</v>
      </c>
    </row>
    <row r="75" spans="1:64" ht="160.35" customHeight="1" x14ac:dyDescent="0.2">
      <c r="A75" s="23" t="s">
        <v>330</v>
      </c>
      <c r="B75" s="23" t="s">
        <v>331</v>
      </c>
      <c r="C75" s="24" t="s">
        <v>332</v>
      </c>
      <c r="D75" s="21" t="s">
        <v>445</v>
      </c>
      <c r="E75" s="21" t="s">
        <v>0</v>
      </c>
      <c r="F75" s="21" t="s">
        <v>0</v>
      </c>
      <c r="G75" s="21" t="s">
        <v>0</v>
      </c>
      <c r="H75" s="21" t="s">
        <v>0</v>
      </c>
      <c r="I75" s="21" t="s">
        <v>0</v>
      </c>
      <c r="J75" s="6" t="s">
        <v>0</v>
      </c>
      <c r="K75" s="21" t="s">
        <v>0</v>
      </c>
      <c r="L75" s="21" t="s">
        <v>0</v>
      </c>
      <c r="M75" s="21" t="s">
        <v>0</v>
      </c>
      <c r="N75" s="21" t="s">
        <v>0</v>
      </c>
      <c r="O75" s="21" t="s">
        <v>0</v>
      </c>
      <c r="P75" s="21" t="s">
        <v>0</v>
      </c>
      <c r="Q75" s="6" t="s">
        <v>0</v>
      </c>
      <c r="R75" s="21" t="s">
        <v>0</v>
      </c>
      <c r="S75" s="21" t="s">
        <v>0</v>
      </c>
      <c r="T75" s="21" t="s">
        <v>0</v>
      </c>
      <c r="U75" s="21" t="s">
        <v>0</v>
      </c>
      <c r="V75" s="21" t="s">
        <v>0</v>
      </c>
      <c r="W75" s="21" t="s">
        <v>0</v>
      </c>
      <c r="X75" s="21" t="s">
        <v>0</v>
      </c>
      <c r="Y75" s="21" t="s">
        <v>0</v>
      </c>
      <c r="Z75" s="21" t="s">
        <v>0</v>
      </c>
      <c r="AA75" s="21" t="s">
        <v>0</v>
      </c>
      <c r="AB75" s="21" t="s">
        <v>0</v>
      </c>
      <c r="AC75" s="21" t="s">
        <v>0</v>
      </c>
      <c r="AD75" s="21" t="s">
        <v>0</v>
      </c>
      <c r="AE75" s="21" t="s">
        <v>0</v>
      </c>
      <c r="AF75" s="21" t="s">
        <v>0</v>
      </c>
      <c r="AG75" s="6" t="s">
        <v>43</v>
      </c>
      <c r="AH75" s="6" t="s">
        <v>333</v>
      </c>
      <c r="AI75" s="1">
        <f t="shared" si="38"/>
        <v>1639.8</v>
      </c>
      <c r="AJ75" s="1">
        <f t="shared" si="39"/>
        <v>1639.8</v>
      </c>
      <c r="AK75" s="1">
        <v>0</v>
      </c>
      <c r="AL75" s="25">
        <v>0</v>
      </c>
      <c r="AM75" s="1">
        <v>1639.8</v>
      </c>
      <c r="AN75" s="1">
        <v>1639.8</v>
      </c>
      <c r="AO75" s="1">
        <v>0</v>
      </c>
      <c r="AP75" s="1">
        <v>0</v>
      </c>
      <c r="AQ75" s="1">
        <v>0</v>
      </c>
      <c r="AR75" s="1">
        <v>0</v>
      </c>
      <c r="AS75" s="1">
        <f t="shared" si="40"/>
        <v>0</v>
      </c>
      <c r="AT75" s="1">
        <v>0</v>
      </c>
      <c r="AU75" s="1">
        <v>0</v>
      </c>
      <c r="AV75" s="1">
        <v>0</v>
      </c>
      <c r="AW75" s="1">
        <v>0</v>
      </c>
      <c r="AX75" s="1">
        <f t="shared" si="41"/>
        <v>0</v>
      </c>
      <c r="AY75" s="1">
        <v>0</v>
      </c>
      <c r="AZ75" s="1">
        <v>0</v>
      </c>
      <c r="BA75" s="1">
        <v>0</v>
      </c>
      <c r="BB75" s="1">
        <v>0</v>
      </c>
      <c r="BC75" s="1">
        <f t="shared" si="42"/>
        <v>0</v>
      </c>
      <c r="BD75" s="1">
        <v>0</v>
      </c>
      <c r="BE75" s="1">
        <v>0</v>
      </c>
      <c r="BF75" s="1">
        <v>0</v>
      </c>
      <c r="BG75" s="1">
        <v>0</v>
      </c>
      <c r="BH75" s="1">
        <f t="shared" si="43"/>
        <v>0</v>
      </c>
      <c r="BI75" s="1">
        <v>0</v>
      </c>
      <c r="BJ75" s="1">
        <v>0</v>
      </c>
      <c r="BK75" s="1">
        <v>0</v>
      </c>
      <c r="BL75" s="1">
        <v>0</v>
      </c>
    </row>
    <row r="76" spans="1:64" ht="59.25" customHeight="1" x14ac:dyDescent="0.2">
      <c r="A76" s="23" t="s">
        <v>334</v>
      </c>
      <c r="B76" s="23" t="s">
        <v>335</v>
      </c>
      <c r="C76" s="24" t="s">
        <v>336</v>
      </c>
      <c r="D76" s="21" t="s">
        <v>445</v>
      </c>
      <c r="E76" s="21" t="s">
        <v>437</v>
      </c>
      <c r="F76" s="21" t="s">
        <v>467</v>
      </c>
      <c r="G76" s="21" t="s">
        <v>0</v>
      </c>
      <c r="H76" s="21" t="s">
        <v>0</v>
      </c>
      <c r="I76" s="21" t="s">
        <v>0</v>
      </c>
      <c r="J76" s="6" t="s">
        <v>0</v>
      </c>
      <c r="K76" s="21" t="s">
        <v>0</v>
      </c>
      <c r="L76" s="21" t="s">
        <v>0</v>
      </c>
      <c r="M76" s="21" t="s">
        <v>0</v>
      </c>
      <c r="N76" s="21" t="s">
        <v>0</v>
      </c>
      <c r="O76" s="21" t="s">
        <v>0</v>
      </c>
      <c r="P76" s="21" t="s">
        <v>0</v>
      </c>
      <c r="Q76" s="6" t="s">
        <v>0</v>
      </c>
      <c r="R76" s="21" t="s">
        <v>0</v>
      </c>
      <c r="S76" s="21" t="s">
        <v>0</v>
      </c>
      <c r="T76" s="21" t="s">
        <v>0</v>
      </c>
      <c r="U76" s="21" t="s">
        <v>0</v>
      </c>
      <c r="V76" s="21" t="s">
        <v>0</v>
      </c>
      <c r="W76" s="21" t="s">
        <v>0</v>
      </c>
      <c r="X76" s="21" t="s">
        <v>562</v>
      </c>
      <c r="Y76" s="21" t="s">
        <v>0</v>
      </c>
      <c r="Z76" s="21" t="s">
        <v>0</v>
      </c>
      <c r="AA76" s="21" t="s">
        <v>563</v>
      </c>
      <c r="AB76" s="21" t="s">
        <v>437</v>
      </c>
      <c r="AC76" s="21">
        <v>44172</v>
      </c>
      <c r="AD76" s="21" t="s">
        <v>564</v>
      </c>
      <c r="AE76" s="21" t="s">
        <v>0</v>
      </c>
      <c r="AF76" s="21" t="s">
        <v>0</v>
      </c>
      <c r="AG76" s="6" t="s">
        <v>43</v>
      </c>
      <c r="AH76" s="6" t="s">
        <v>131</v>
      </c>
      <c r="AI76" s="1">
        <f t="shared" si="38"/>
        <v>1289.8</v>
      </c>
      <c r="AJ76" s="1">
        <f t="shared" si="39"/>
        <v>1289.8</v>
      </c>
      <c r="AK76" s="1">
        <v>0</v>
      </c>
      <c r="AL76" s="25">
        <v>0</v>
      </c>
      <c r="AM76" s="1">
        <v>1289.8</v>
      </c>
      <c r="AN76" s="1">
        <v>1289.8</v>
      </c>
      <c r="AO76" s="1">
        <v>0</v>
      </c>
      <c r="AP76" s="1">
        <v>0</v>
      </c>
      <c r="AQ76" s="1">
        <v>0</v>
      </c>
      <c r="AR76" s="1">
        <v>0</v>
      </c>
      <c r="AS76" s="1">
        <f t="shared" si="40"/>
        <v>1740.5</v>
      </c>
      <c r="AT76" s="1">
        <v>0</v>
      </c>
      <c r="AU76" s="1">
        <v>1740.5</v>
      </c>
      <c r="AV76" s="1">
        <v>0</v>
      </c>
      <c r="AW76" s="1">
        <v>0</v>
      </c>
      <c r="AX76" s="1">
        <f t="shared" si="41"/>
        <v>1395.4</v>
      </c>
      <c r="AY76" s="1">
        <v>0</v>
      </c>
      <c r="AZ76" s="1">
        <f>1465.4-70</f>
        <v>1395.4</v>
      </c>
      <c r="BA76" s="1">
        <v>0</v>
      </c>
      <c r="BB76" s="1">
        <v>0</v>
      </c>
      <c r="BC76" s="1">
        <f t="shared" si="42"/>
        <v>1395.4</v>
      </c>
      <c r="BD76" s="1">
        <v>0</v>
      </c>
      <c r="BE76" s="1">
        <v>1395.4</v>
      </c>
      <c r="BF76" s="1">
        <v>0</v>
      </c>
      <c r="BG76" s="1">
        <v>0</v>
      </c>
      <c r="BH76" s="1">
        <f t="shared" si="43"/>
        <v>1395.4</v>
      </c>
      <c r="BI76" s="1">
        <v>0</v>
      </c>
      <c r="BJ76" s="1">
        <v>1395.4</v>
      </c>
      <c r="BK76" s="1">
        <v>0</v>
      </c>
      <c r="BL76" s="1">
        <v>0</v>
      </c>
    </row>
    <row r="77" spans="1:64" ht="140.25" customHeight="1" x14ac:dyDescent="0.2">
      <c r="A77" s="23" t="s">
        <v>337</v>
      </c>
      <c r="B77" s="23" t="s">
        <v>338</v>
      </c>
      <c r="C77" s="24" t="s">
        <v>339</v>
      </c>
      <c r="D77" s="21" t="s">
        <v>527</v>
      </c>
      <c r="E77" s="21" t="s">
        <v>0</v>
      </c>
      <c r="F77" s="21" t="s">
        <v>0</v>
      </c>
      <c r="G77" s="21" t="s">
        <v>0</v>
      </c>
      <c r="H77" s="21" t="s">
        <v>0</v>
      </c>
      <c r="I77" s="21" t="s">
        <v>0</v>
      </c>
      <c r="J77" s="6" t="s">
        <v>0</v>
      </c>
      <c r="K77" s="21" t="s">
        <v>0</v>
      </c>
      <c r="L77" s="21" t="s">
        <v>0</v>
      </c>
      <c r="M77" s="21" t="s">
        <v>0</v>
      </c>
      <c r="N77" s="21" t="s">
        <v>0</v>
      </c>
      <c r="O77" s="21" t="s">
        <v>0</v>
      </c>
      <c r="P77" s="21" t="s">
        <v>0</v>
      </c>
      <c r="Q77" s="6" t="s">
        <v>0</v>
      </c>
      <c r="R77" s="21" t="s">
        <v>0</v>
      </c>
      <c r="S77" s="21" t="s">
        <v>0</v>
      </c>
      <c r="T77" s="21" t="s">
        <v>0</v>
      </c>
      <c r="U77" s="21" t="s">
        <v>0</v>
      </c>
      <c r="V77" s="21" t="s">
        <v>0</v>
      </c>
      <c r="W77" s="21" t="s">
        <v>0</v>
      </c>
      <c r="X77" s="21" t="s">
        <v>528</v>
      </c>
      <c r="Y77" s="21" t="s">
        <v>0</v>
      </c>
      <c r="Z77" s="21" t="s">
        <v>0</v>
      </c>
      <c r="AA77" s="21" t="s">
        <v>529</v>
      </c>
      <c r="AB77" s="21" t="s">
        <v>0</v>
      </c>
      <c r="AC77" s="21" t="s">
        <v>0</v>
      </c>
      <c r="AD77" s="21" t="s">
        <v>531</v>
      </c>
      <c r="AE77" s="21" t="s">
        <v>0</v>
      </c>
      <c r="AF77" s="21" t="s">
        <v>0</v>
      </c>
      <c r="AG77" s="6" t="s">
        <v>44</v>
      </c>
      <c r="AH77" s="6" t="s">
        <v>189</v>
      </c>
      <c r="AI77" s="1">
        <f t="shared" si="38"/>
        <v>58940</v>
      </c>
      <c r="AJ77" s="1">
        <f t="shared" si="39"/>
        <v>57540</v>
      </c>
      <c r="AK77" s="1">
        <v>0</v>
      </c>
      <c r="AL77" s="25">
        <v>0</v>
      </c>
      <c r="AM77" s="1">
        <v>58940</v>
      </c>
      <c r="AN77" s="1">
        <v>57540</v>
      </c>
      <c r="AO77" s="1">
        <v>0</v>
      </c>
      <c r="AP77" s="1">
        <v>0</v>
      </c>
      <c r="AQ77" s="1">
        <v>0</v>
      </c>
      <c r="AR77" s="1">
        <v>0</v>
      </c>
      <c r="AS77" s="1">
        <f t="shared" si="40"/>
        <v>83295.199999999997</v>
      </c>
      <c r="AT77" s="1">
        <v>0</v>
      </c>
      <c r="AU77" s="1">
        <v>83295.199999999997</v>
      </c>
      <c r="AV77" s="1">
        <v>0</v>
      </c>
      <c r="AW77" s="1">
        <v>0</v>
      </c>
      <c r="AX77" s="1">
        <f t="shared" si="41"/>
        <v>62382.7</v>
      </c>
      <c r="AY77" s="1">
        <v>0</v>
      </c>
      <c r="AZ77" s="1">
        <f>61632.7+750</f>
        <v>62382.7</v>
      </c>
      <c r="BA77" s="1">
        <v>0</v>
      </c>
      <c r="BB77" s="1">
        <v>0</v>
      </c>
      <c r="BC77" s="1">
        <f t="shared" si="42"/>
        <v>42500</v>
      </c>
      <c r="BD77" s="1">
        <v>0</v>
      </c>
      <c r="BE77" s="1">
        <v>42500</v>
      </c>
      <c r="BF77" s="1">
        <v>0</v>
      </c>
      <c r="BG77" s="1">
        <v>0</v>
      </c>
      <c r="BH77" s="1">
        <f t="shared" si="43"/>
        <v>42500</v>
      </c>
      <c r="BI77" s="1">
        <v>0</v>
      </c>
      <c r="BJ77" s="1">
        <v>42500</v>
      </c>
      <c r="BK77" s="1">
        <v>0</v>
      </c>
      <c r="BL77" s="1">
        <v>0</v>
      </c>
    </row>
    <row r="78" spans="1:64" ht="135" customHeight="1" x14ac:dyDescent="0.2">
      <c r="A78" s="23" t="s">
        <v>340</v>
      </c>
      <c r="B78" s="23" t="s">
        <v>341</v>
      </c>
      <c r="C78" s="24" t="s">
        <v>342</v>
      </c>
      <c r="D78" s="21" t="s">
        <v>527</v>
      </c>
      <c r="E78" s="21" t="s">
        <v>0</v>
      </c>
      <c r="F78" s="21" t="s">
        <v>0</v>
      </c>
      <c r="G78" s="21" t="s">
        <v>0</v>
      </c>
      <c r="H78" s="21" t="s">
        <v>0</v>
      </c>
      <c r="I78" s="21" t="s">
        <v>0</v>
      </c>
      <c r="J78" s="6" t="s">
        <v>0</v>
      </c>
      <c r="K78" s="21" t="s">
        <v>0</v>
      </c>
      <c r="L78" s="21" t="s">
        <v>0</v>
      </c>
      <c r="M78" s="21" t="s">
        <v>0</v>
      </c>
      <c r="N78" s="21" t="s">
        <v>0</v>
      </c>
      <c r="O78" s="21" t="s">
        <v>0</v>
      </c>
      <c r="P78" s="21" t="s">
        <v>0</v>
      </c>
      <c r="Q78" s="6" t="s">
        <v>0</v>
      </c>
      <c r="R78" s="21" t="s">
        <v>0</v>
      </c>
      <c r="S78" s="21" t="s">
        <v>0</v>
      </c>
      <c r="T78" s="21" t="s">
        <v>0</v>
      </c>
      <c r="U78" s="21" t="s">
        <v>0</v>
      </c>
      <c r="V78" s="21" t="s">
        <v>0</v>
      </c>
      <c r="W78" s="21" t="s">
        <v>0</v>
      </c>
      <c r="X78" s="21" t="s">
        <v>528</v>
      </c>
      <c r="Y78" s="21" t="s">
        <v>0</v>
      </c>
      <c r="Z78" s="21" t="s">
        <v>0</v>
      </c>
      <c r="AA78" s="21" t="s">
        <v>530</v>
      </c>
      <c r="AB78" s="21" t="s">
        <v>0</v>
      </c>
      <c r="AC78" s="21" t="s">
        <v>0</v>
      </c>
      <c r="AD78" s="21" t="s">
        <v>531</v>
      </c>
      <c r="AE78" s="21" t="s">
        <v>0</v>
      </c>
      <c r="AF78" s="21" t="s">
        <v>0</v>
      </c>
      <c r="AG78" s="6" t="s">
        <v>44</v>
      </c>
      <c r="AH78" s="6" t="s">
        <v>189</v>
      </c>
      <c r="AI78" s="1">
        <f t="shared" si="38"/>
        <v>1967.3</v>
      </c>
      <c r="AJ78" s="1">
        <f t="shared" si="39"/>
        <v>1967.3</v>
      </c>
      <c r="AK78" s="1">
        <v>0</v>
      </c>
      <c r="AL78" s="25">
        <v>0</v>
      </c>
      <c r="AM78" s="1">
        <v>1967.3</v>
      </c>
      <c r="AN78" s="1">
        <v>1967.3</v>
      </c>
      <c r="AO78" s="1">
        <v>0</v>
      </c>
      <c r="AP78" s="1">
        <v>0</v>
      </c>
      <c r="AQ78" s="1">
        <v>0</v>
      </c>
      <c r="AR78" s="1">
        <v>0</v>
      </c>
      <c r="AS78" s="1">
        <f t="shared" si="40"/>
        <v>0</v>
      </c>
      <c r="AT78" s="1">
        <v>0</v>
      </c>
      <c r="AU78" s="1">
        <v>0</v>
      </c>
      <c r="AV78" s="1">
        <v>0</v>
      </c>
      <c r="AW78" s="1">
        <v>0</v>
      </c>
      <c r="AX78" s="1">
        <f t="shared" si="41"/>
        <v>0</v>
      </c>
      <c r="AY78" s="1">
        <v>0</v>
      </c>
      <c r="AZ78" s="1">
        <v>0</v>
      </c>
      <c r="BA78" s="1">
        <v>0</v>
      </c>
      <c r="BB78" s="1">
        <v>0</v>
      </c>
      <c r="BC78" s="1">
        <f t="shared" si="42"/>
        <v>0</v>
      </c>
      <c r="BD78" s="1">
        <v>0</v>
      </c>
      <c r="BE78" s="1">
        <v>0</v>
      </c>
      <c r="BF78" s="1">
        <v>0</v>
      </c>
      <c r="BG78" s="1">
        <v>0</v>
      </c>
      <c r="BH78" s="1">
        <f t="shared" si="43"/>
        <v>0</v>
      </c>
      <c r="BI78" s="1">
        <v>0</v>
      </c>
      <c r="BJ78" s="1">
        <v>0</v>
      </c>
      <c r="BK78" s="1">
        <v>0</v>
      </c>
      <c r="BL78" s="1">
        <v>0</v>
      </c>
    </row>
    <row r="79" spans="1:64" ht="129.75" customHeight="1" x14ac:dyDescent="0.2">
      <c r="A79" s="23" t="s">
        <v>343</v>
      </c>
      <c r="B79" s="23" t="s">
        <v>344</v>
      </c>
      <c r="C79" s="24" t="s">
        <v>345</v>
      </c>
      <c r="D79" s="21" t="s">
        <v>527</v>
      </c>
      <c r="E79" s="21" t="s">
        <v>0</v>
      </c>
      <c r="F79" s="21" t="s">
        <v>0</v>
      </c>
      <c r="G79" s="21" t="s">
        <v>0</v>
      </c>
      <c r="H79" s="21" t="s">
        <v>0</v>
      </c>
      <c r="I79" s="21" t="s">
        <v>0</v>
      </c>
      <c r="J79" s="6" t="s">
        <v>0</v>
      </c>
      <c r="K79" s="21" t="s">
        <v>0</v>
      </c>
      <c r="L79" s="21" t="s">
        <v>0</v>
      </c>
      <c r="M79" s="21" t="s">
        <v>0</v>
      </c>
      <c r="N79" s="21" t="s">
        <v>0</v>
      </c>
      <c r="O79" s="21" t="s">
        <v>0</v>
      </c>
      <c r="P79" s="21" t="s">
        <v>0</v>
      </c>
      <c r="Q79" s="6" t="s">
        <v>0</v>
      </c>
      <c r="R79" s="21" t="s">
        <v>0</v>
      </c>
      <c r="S79" s="21" t="s">
        <v>0</v>
      </c>
      <c r="T79" s="21" t="s">
        <v>0</v>
      </c>
      <c r="U79" s="21" t="s">
        <v>0</v>
      </c>
      <c r="V79" s="21" t="s">
        <v>0</v>
      </c>
      <c r="W79" s="21" t="s">
        <v>0</v>
      </c>
      <c r="X79" s="21" t="s">
        <v>528</v>
      </c>
      <c r="Y79" s="21" t="s">
        <v>0</v>
      </c>
      <c r="Z79" s="21" t="s">
        <v>0</v>
      </c>
      <c r="AA79" s="21" t="s">
        <v>530</v>
      </c>
      <c r="AB79" s="21" t="s">
        <v>0</v>
      </c>
      <c r="AC79" s="21" t="s">
        <v>0</v>
      </c>
      <c r="AD79" s="21" t="s">
        <v>532</v>
      </c>
      <c r="AE79" s="21" t="s">
        <v>0</v>
      </c>
      <c r="AF79" s="21" t="s">
        <v>0</v>
      </c>
      <c r="AG79" s="6" t="s">
        <v>44</v>
      </c>
      <c r="AH79" s="6" t="s">
        <v>189</v>
      </c>
      <c r="AI79" s="1">
        <f t="shared" si="38"/>
        <v>6382.3</v>
      </c>
      <c r="AJ79" s="1">
        <f t="shared" si="39"/>
        <v>6382.3</v>
      </c>
      <c r="AK79" s="1">
        <v>0</v>
      </c>
      <c r="AL79" s="25">
        <v>0</v>
      </c>
      <c r="AM79" s="1">
        <v>6382.3</v>
      </c>
      <c r="AN79" s="1">
        <v>6382.3</v>
      </c>
      <c r="AO79" s="1">
        <v>0</v>
      </c>
      <c r="AP79" s="1">
        <v>0</v>
      </c>
      <c r="AQ79" s="1">
        <v>0</v>
      </c>
      <c r="AR79" s="1">
        <v>0</v>
      </c>
      <c r="AS79" s="1">
        <f t="shared" si="40"/>
        <v>7362</v>
      </c>
      <c r="AT79" s="1">
        <v>0</v>
      </c>
      <c r="AU79" s="1">
        <v>7362</v>
      </c>
      <c r="AV79" s="1">
        <v>0</v>
      </c>
      <c r="AW79" s="1">
        <v>0</v>
      </c>
      <c r="AX79" s="1">
        <f t="shared" si="41"/>
        <v>7429.4</v>
      </c>
      <c r="AY79" s="1">
        <v>0</v>
      </c>
      <c r="AZ79" s="1">
        <f>7980.4-551</f>
        <v>7429.4</v>
      </c>
      <c r="BA79" s="1">
        <v>0</v>
      </c>
      <c r="BB79" s="1">
        <v>0</v>
      </c>
      <c r="BC79" s="1">
        <f t="shared" si="42"/>
        <v>7329.4</v>
      </c>
      <c r="BD79" s="1">
        <v>0</v>
      </c>
      <c r="BE79" s="1">
        <f>7880.4-551</f>
        <v>7329.4</v>
      </c>
      <c r="BF79" s="1">
        <v>0</v>
      </c>
      <c r="BG79" s="1">
        <v>0</v>
      </c>
      <c r="BH79" s="1">
        <f t="shared" si="43"/>
        <v>7329.4</v>
      </c>
      <c r="BI79" s="1">
        <v>0</v>
      </c>
      <c r="BJ79" s="1">
        <f>7880.4-551</f>
        <v>7329.4</v>
      </c>
      <c r="BK79" s="1">
        <v>0</v>
      </c>
      <c r="BL79" s="1">
        <v>0</v>
      </c>
    </row>
    <row r="80" spans="1:64" ht="75" customHeight="1" x14ac:dyDescent="0.2">
      <c r="A80" s="23" t="s">
        <v>346</v>
      </c>
      <c r="B80" s="23" t="s">
        <v>347</v>
      </c>
      <c r="C80" s="24" t="s">
        <v>348</v>
      </c>
      <c r="D80" s="21" t="s">
        <v>603</v>
      </c>
      <c r="E80" s="21" t="s">
        <v>437</v>
      </c>
      <c r="F80" s="21" t="s">
        <v>571</v>
      </c>
      <c r="G80" s="21" t="s">
        <v>0</v>
      </c>
      <c r="H80" s="21" t="s">
        <v>0</v>
      </c>
      <c r="I80" s="21" t="s">
        <v>0</v>
      </c>
      <c r="J80" s="6" t="s">
        <v>0</v>
      </c>
      <c r="K80" s="21" t="s">
        <v>0</v>
      </c>
      <c r="L80" s="21" t="s">
        <v>0</v>
      </c>
      <c r="M80" s="21" t="s">
        <v>0</v>
      </c>
      <c r="N80" s="21" t="s">
        <v>0</v>
      </c>
      <c r="O80" s="21" t="s">
        <v>0</v>
      </c>
      <c r="P80" s="21" t="s">
        <v>0</v>
      </c>
      <c r="Q80" s="6" t="s">
        <v>0</v>
      </c>
      <c r="R80" s="21" t="s">
        <v>0</v>
      </c>
      <c r="S80" s="21" t="s">
        <v>0</v>
      </c>
      <c r="T80" s="21" t="s">
        <v>0</v>
      </c>
      <c r="U80" s="21" t="s">
        <v>0</v>
      </c>
      <c r="V80" s="21" t="s">
        <v>0</v>
      </c>
      <c r="W80" s="21" t="s">
        <v>0</v>
      </c>
      <c r="X80" s="21" t="s">
        <v>580</v>
      </c>
      <c r="Y80" s="21" t="s">
        <v>437</v>
      </c>
      <c r="Z80" s="21" t="s">
        <v>573</v>
      </c>
      <c r="AA80" s="21" t="s">
        <v>0</v>
      </c>
      <c r="AB80" s="21" t="s">
        <v>0</v>
      </c>
      <c r="AC80" s="21" t="s">
        <v>0</v>
      </c>
      <c r="AD80" s="21" t="s">
        <v>604</v>
      </c>
      <c r="AE80" s="21" t="s">
        <v>0</v>
      </c>
      <c r="AF80" s="21" t="s">
        <v>0</v>
      </c>
      <c r="AG80" s="6" t="s">
        <v>48</v>
      </c>
      <c r="AH80" s="6" t="s">
        <v>159</v>
      </c>
      <c r="AI80" s="1">
        <f t="shared" si="38"/>
        <v>90578.3</v>
      </c>
      <c r="AJ80" s="1">
        <f t="shared" si="39"/>
        <v>90578.3</v>
      </c>
      <c r="AK80" s="1">
        <v>0</v>
      </c>
      <c r="AL80" s="25">
        <v>0</v>
      </c>
      <c r="AM80" s="1">
        <v>90578.3</v>
      </c>
      <c r="AN80" s="1">
        <v>90578.3</v>
      </c>
      <c r="AO80" s="1">
        <v>0</v>
      </c>
      <c r="AP80" s="1">
        <v>0</v>
      </c>
      <c r="AQ80" s="1">
        <v>0</v>
      </c>
      <c r="AR80" s="1">
        <v>0</v>
      </c>
      <c r="AS80" s="1">
        <f t="shared" si="40"/>
        <v>99621.5</v>
      </c>
      <c r="AT80" s="1">
        <v>0</v>
      </c>
      <c r="AU80" s="1">
        <v>99621.5</v>
      </c>
      <c r="AV80" s="1">
        <v>0</v>
      </c>
      <c r="AW80" s="1">
        <v>0</v>
      </c>
      <c r="AX80" s="1">
        <f t="shared" si="41"/>
        <v>89365.9</v>
      </c>
      <c r="AY80" s="1">
        <v>0</v>
      </c>
      <c r="AZ80" s="1">
        <v>89365.9</v>
      </c>
      <c r="BA80" s="1">
        <v>0</v>
      </c>
      <c r="BB80" s="1">
        <v>0</v>
      </c>
      <c r="BC80" s="1">
        <f t="shared" si="42"/>
        <v>89365.9</v>
      </c>
      <c r="BD80" s="1">
        <v>0</v>
      </c>
      <c r="BE80" s="1">
        <v>89365.9</v>
      </c>
      <c r="BF80" s="1">
        <v>0</v>
      </c>
      <c r="BG80" s="1">
        <v>0</v>
      </c>
      <c r="BH80" s="1">
        <f t="shared" si="43"/>
        <v>89365.9</v>
      </c>
      <c r="BI80" s="1">
        <v>0</v>
      </c>
      <c r="BJ80" s="1">
        <v>89365.9</v>
      </c>
      <c r="BK80" s="1">
        <v>0</v>
      </c>
      <c r="BL80" s="1">
        <v>0</v>
      </c>
    </row>
    <row r="81" spans="1:64" ht="136.5" customHeight="1" x14ac:dyDescent="0.2">
      <c r="A81" s="23" t="s">
        <v>349</v>
      </c>
      <c r="B81" s="23" t="s">
        <v>350</v>
      </c>
      <c r="C81" s="24" t="s">
        <v>351</v>
      </c>
      <c r="D81" s="21" t="s">
        <v>533</v>
      </c>
      <c r="E81" s="21" t="s">
        <v>0</v>
      </c>
      <c r="F81" s="21" t="s">
        <v>0</v>
      </c>
      <c r="G81" s="21" t="s">
        <v>0</v>
      </c>
      <c r="H81" s="21" t="s">
        <v>0</v>
      </c>
      <c r="I81" s="21" t="s">
        <v>0</v>
      </c>
      <c r="J81" s="6" t="s">
        <v>0</v>
      </c>
      <c r="K81" s="21" t="s">
        <v>534</v>
      </c>
      <c r="L81" s="21" t="s">
        <v>0</v>
      </c>
      <c r="M81" s="21" t="s">
        <v>0</v>
      </c>
      <c r="N81" s="21" t="s">
        <v>0</v>
      </c>
      <c r="O81" s="21" t="s">
        <v>0</v>
      </c>
      <c r="P81" s="21" t="s">
        <v>0</v>
      </c>
      <c r="Q81" s="6" t="s">
        <v>0</v>
      </c>
      <c r="R81" s="21" t="s">
        <v>0</v>
      </c>
      <c r="S81" s="21" t="s">
        <v>0</v>
      </c>
      <c r="T81" s="21" t="s">
        <v>0</v>
      </c>
      <c r="U81" s="21" t="s">
        <v>0</v>
      </c>
      <c r="V81" s="21" t="s">
        <v>0</v>
      </c>
      <c r="W81" s="21" t="s">
        <v>0</v>
      </c>
      <c r="X81" s="21" t="s">
        <v>535</v>
      </c>
      <c r="Y81" s="21" t="s">
        <v>0</v>
      </c>
      <c r="Z81" s="21" t="s">
        <v>0</v>
      </c>
      <c r="AA81" s="21" t="s">
        <v>536</v>
      </c>
      <c r="AB81" s="21" t="s">
        <v>0</v>
      </c>
      <c r="AC81" s="21" t="s">
        <v>0</v>
      </c>
      <c r="AD81" s="21" t="s">
        <v>537</v>
      </c>
      <c r="AE81" s="21" t="s">
        <v>0</v>
      </c>
      <c r="AF81" s="21" t="s">
        <v>0</v>
      </c>
      <c r="AG81" s="6" t="s">
        <v>52</v>
      </c>
      <c r="AH81" s="6" t="s">
        <v>281</v>
      </c>
      <c r="AI81" s="1">
        <f t="shared" si="38"/>
        <v>43519</v>
      </c>
      <c r="AJ81" s="1">
        <f t="shared" si="39"/>
        <v>43518.9</v>
      </c>
      <c r="AK81" s="1">
        <v>0</v>
      </c>
      <c r="AL81" s="25">
        <v>0</v>
      </c>
      <c r="AM81" s="1">
        <v>43519</v>
      </c>
      <c r="AN81" s="1">
        <v>43518.9</v>
      </c>
      <c r="AO81" s="1">
        <v>0</v>
      </c>
      <c r="AP81" s="1">
        <v>0</v>
      </c>
      <c r="AQ81" s="1">
        <v>0</v>
      </c>
      <c r="AR81" s="1">
        <v>0</v>
      </c>
      <c r="AS81" s="1">
        <f t="shared" si="40"/>
        <v>64865.7</v>
      </c>
      <c r="AT81" s="1">
        <v>0</v>
      </c>
      <c r="AU81" s="1">
        <v>64865.7</v>
      </c>
      <c r="AV81" s="1">
        <v>0</v>
      </c>
      <c r="AW81" s="1">
        <v>0</v>
      </c>
      <c r="AX81" s="1">
        <f t="shared" si="41"/>
        <v>15873</v>
      </c>
      <c r="AY81" s="1">
        <v>0</v>
      </c>
      <c r="AZ81" s="1">
        <v>15873</v>
      </c>
      <c r="BA81" s="1">
        <v>0</v>
      </c>
      <c r="BB81" s="1">
        <v>0</v>
      </c>
      <c r="BC81" s="1">
        <f t="shared" si="42"/>
        <v>31746</v>
      </c>
      <c r="BD81" s="1">
        <v>0</v>
      </c>
      <c r="BE81" s="1">
        <v>31746</v>
      </c>
      <c r="BF81" s="1">
        <v>0</v>
      </c>
      <c r="BG81" s="1">
        <v>0</v>
      </c>
      <c r="BH81" s="1">
        <f t="shared" si="43"/>
        <v>31746</v>
      </c>
      <c r="BI81" s="1">
        <v>0</v>
      </c>
      <c r="BJ81" s="1">
        <v>31746</v>
      </c>
      <c r="BK81" s="1">
        <v>0</v>
      </c>
      <c r="BL81" s="1">
        <v>0</v>
      </c>
    </row>
    <row r="82" spans="1:64" ht="173.25" customHeight="1" x14ac:dyDescent="0.2">
      <c r="A82" s="23" t="s">
        <v>352</v>
      </c>
      <c r="B82" s="23" t="s">
        <v>353</v>
      </c>
      <c r="C82" s="24" t="s">
        <v>354</v>
      </c>
      <c r="D82" s="21" t="s">
        <v>605</v>
      </c>
      <c r="E82" s="21" t="s">
        <v>437</v>
      </c>
      <c r="F82" s="21" t="s">
        <v>606</v>
      </c>
      <c r="G82" s="21" t="s">
        <v>0</v>
      </c>
      <c r="H82" s="21" t="s">
        <v>0</v>
      </c>
      <c r="I82" s="21" t="s">
        <v>0</v>
      </c>
      <c r="J82" s="6" t="s">
        <v>0</v>
      </c>
      <c r="K82" s="21" t="s">
        <v>0</v>
      </c>
      <c r="L82" s="21" t="s">
        <v>0</v>
      </c>
      <c r="M82" s="21" t="s">
        <v>0</v>
      </c>
      <c r="N82" s="21" t="s">
        <v>0</v>
      </c>
      <c r="O82" s="21" t="s">
        <v>0</v>
      </c>
      <c r="P82" s="21" t="s">
        <v>0</v>
      </c>
      <c r="Q82" s="6" t="s">
        <v>0</v>
      </c>
      <c r="R82" s="21" t="s">
        <v>0</v>
      </c>
      <c r="S82" s="21" t="s">
        <v>0</v>
      </c>
      <c r="T82" s="21" t="s">
        <v>0</v>
      </c>
      <c r="U82" s="21" t="s">
        <v>0</v>
      </c>
      <c r="V82" s="21" t="s">
        <v>0</v>
      </c>
      <c r="W82" s="21" t="s">
        <v>0</v>
      </c>
      <c r="X82" s="21" t="s">
        <v>0</v>
      </c>
      <c r="Y82" s="21" t="s">
        <v>0</v>
      </c>
      <c r="Z82" s="21" t="s">
        <v>0</v>
      </c>
      <c r="AA82" s="21" t="s">
        <v>607</v>
      </c>
      <c r="AB82" s="21" t="s">
        <v>608</v>
      </c>
      <c r="AC82" s="21" t="s">
        <v>609</v>
      </c>
      <c r="AD82" s="21" t="s">
        <v>610</v>
      </c>
      <c r="AE82" s="21" t="s">
        <v>0</v>
      </c>
      <c r="AF82" s="21" t="s">
        <v>0</v>
      </c>
      <c r="AG82" s="6" t="s">
        <v>52</v>
      </c>
      <c r="AH82" s="6" t="s">
        <v>281</v>
      </c>
      <c r="AI82" s="1">
        <f t="shared" si="38"/>
        <v>4895</v>
      </c>
      <c r="AJ82" s="1">
        <f t="shared" si="39"/>
        <v>3891.8</v>
      </c>
      <c r="AK82" s="1">
        <v>0</v>
      </c>
      <c r="AL82" s="25">
        <v>0</v>
      </c>
      <c r="AM82" s="1">
        <v>4895</v>
      </c>
      <c r="AN82" s="1">
        <v>3891.8</v>
      </c>
      <c r="AO82" s="1">
        <v>0</v>
      </c>
      <c r="AP82" s="1">
        <v>0</v>
      </c>
      <c r="AQ82" s="1">
        <v>0</v>
      </c>
      <c r="AR82" s="1">
        <v>0</v>
      </c>
      <c r="AS82" s="1">
        <f t="shared" si="40"/>
        <v>11402.8</v>
      </c>
      <c r="AT82" s="1">
        <v>0</v>
      </c>
      <c r="AU82" s="1">
        <v>11402.8</v>
      </c>
      <c r="AV82" s="1">
        <v>0</v>
      </c>
      <c r="AW82" s="1">
        <v>0</v>
      </c>
      <c r="AX82" s="1">
        <f t="shared" si="41"/>
        <v>9239.2999999999993</v>
      </c>
      <c r="AY82" s="1">
        <v>0</v>
      </c>
      <c r="AZ82" s="1">
        <v>9239.2999999999993</v>
      </c>
      <c r="BA82" s="1">
        <v>0</v>
      </c>
      <c r="BB82" s="1">
        <v>0</v>
      </c>
      <c r="BC82" s="1">
        <f>BD82+BE82+BF82+BG82</f>
        <v>9239.2999999999993</v>
      </c>
      <c r="BD82" s="1">
        <v>0</v>
      </c>
      <c r="BE82" s="1">
        <v>9239.2999999999993</v>
      </c>
      <c r="BF82" s="1">
        <v>0</v>
      </c>
      <c r="BG82" s="1">
        <v>0</v>
      </c>
      <c r="BH82" s="1">
        <f t="shared" si="43"/>
        <v>9239.2999999999993</v>
      </c>
      <c r="BI82" s="1">
        <v>0</v>
      </c>
      <c r="BJ82" s="1">
        <v>9239.2999999999993</v>
      </c>
      <c r="BK82" s="1">
        <v>0</v>
      </c>
      <c r="BL82" s="1">
        <v>0</v>
      </c>
    </row>
    <row r="83" spans="1:64" ht="234.75" customHeight="1" x14ac:dyDescent="0.2">
      <c r="A83" s="23" t="s">
        <v>355</v>
      </c>
      <c r="B83" s="23" t="s">
        <v>356</v>
      </c>
      <c r="C83" s="24" t="s">
        <v>357</v>
      </c>
      <c r="D83" s="21" t="s">
        <v>445</v>
      </c>
      <c r="E83" s="21" t="s">
        <v>437</v>
      </c>
      <c r="F83" s="21" t="s">
        <v>467</v>
      </c>
      <c r="G83" s="21" t="s">
        <v>0</v>
      </c>
      <c r="H83" s="21" t="s">
        <v>0</v>
      </c>
      <c r="I83" s="21" t="s">
        <v>0</v>
      </c>
      <c r="J83" s="6" t="s">
        <v>0</v>
      </c>
      <c r="K83" s="21" t="s">
        <v>0</v>
      </c>
      <c r="L83" s="21" t="s">
        <v>0</v>
      </c>
      <c r="M83" s="21" t="s">
        <v>0</v>
      </c>
      <c r="N83" s="21" t="s">
        <v>0</v>
      </c>
      <c r="O83" s="21" t="s">
        <v>0</v>
      </c>
      <c r="P83" s="21" t="s">
        <v>0</v>
      </c>
      <c r="Q83" s="6" t="s">
        <v>0</v>
      </c>
      <c r="R83" s="21" t="s">
        <v>0</v>
      </c>
      <c r="S83" s="21" t="s">
        <v>0</v>
      </c>
      <c r="T83" s="21" t="s">
        <v>0</v>
      </c>
      <c r="U83" s="21" t="s">
        <v>0</v>
      </c>
      <c r="V83" s="21" t="s">
        <v>0</v>
      </c>
      <c r="W83" s="21" t="s">
        <v>0</v>
      </c>
      <c r="X83" s="21" t="s">
        <v>562</v>
      </c>
      <c r="Y83" s="21" t="s">
        <v>0</v>
      </c>
      <c r="Z83" s="21" t="s">
        <v>0</v>
      </c>
      <c r="AA83" s="21" t="s">
        <v>0</v>
      </c>
      <c r="AB83" s="21" t="s">
        <v>0</v>
      </c>
      <c r="AC83" s="21" t="s">
        <v>0</v>
      </c>
      <c r="AD83" s="21" t="s">
        <v>565</v>
      </c>
      <c r="AE83" s="21" t="s">
        <v>0</v>
      </c>
      <c r="AF83" s="21" t="s">
        <v>0</v>
      </c>
      <c r="AG83" s="6" t="s">
        <v>52</v>
      </c>
      <c r="AH83" s="6" t="s">
        <v>358</v>
      </c>
      <c r="AI83" s="1">
        <f t="shared" si="38"/>
        <v>94505.2</v>
      </c>
      <c r="AJ83" s="1">
        <f t="shared" si="39"/>
        <v>93908.3</v>
      </c>
      <c r="AK83" s="1">
        <v>90150.5</v>
      </c>
      <c r="AL83" s="25">
        <v>89662</v>
      </c>
      <c r="AM83" s="1">
        <v>4354.7</v>
      </c>
      <c r="AN83" s="1">
        <v>4246.3</v>
      </c>
      <c r="AO83" s="1">
        <v>0</v>
      </c>
      <c r="AP83" s="1">
        <v>0</v>
      </c>
      <c r="AQ83" s="1">
        <v>0</v>
      </c>
      <c r="AR83" s="1">
        <v>0</v>
      </c>
      <c r="AS83" s="1">
        <f t="shared" si="40"/>
        <v>94335.400000000009</v>
      </c>
      <c r="AT83" s="1">
        <v>90168.8</v>
      </c>
      <c r="AU83" s="1">
        <v>4166.6000000000004</v>
      </c>
      <c r="AV83" s="1">
        <v>0</v>
      </c>
      <c r="AW83" s="1">
        <v>0</v>
      </c>
      <c r="AX83" s="1">
        <f t="shared" si="41"/>
        <v>92958</v>
      </c>
      <c r="AY83" s="1">
        <v>89314.8</v>
      </c>
      <c r="AZ83" s="1">
        <v>3643.2</v>
      </c>
      <c r="BA83" s="1">
        <v>0</v>
      </c>
      <c r="BB83" s="1">
        <v>0</v>
      </c>
      <c r="BC83" s="1">
        <f t="shared" si="42"/>
        <v>92684.400000000009</v>
      </c>
      <c r="BD83" s="1">
        <v>89314.8</v>
      </c>
      <c r="BE83" s="1">
        <v>3369.6</v>
      </c>
      <c r="BF83" s="1">
        <v>0</v>
      </c>
      <c r="BG83" s="1">
        <v>0</v>
      </c>
      <c r="BH83" s="1">
        <f t="shared" si="43"/>
        <v>92684.400000000009</v>
      </c>
      <c r="BI83" s="1">
        <v>89314.8</v>
      </c>
      <c r="BJ83" s="1">
        <v>3369.6</v>
      </c>
      <c r="BK83" s="1">
        <v>0</v>
      </c>
      <c r="BL83" s="1">
        <v>0</v>
      </c>
    </row>
    <row r="84" spans="1:64" ht="307.5" customHeight="1" x14ac:dyDescent="0.2">
      <c r="A84" s="23" t="s">
        <v>359</v>
      </c>
      <c r="B84" s="23" t="s">
        <v>360</v>
      </c>
      <c r="C84" s="24" t="s">
        <v>361</v>
      </c>
      <c r="D84" s="21" t="s">
        <v>533</v>
      </c>
      <c r="E84" s="21" t="s">
        <v>0</v>
      </c>
      <c r="F84" s="21" t="s">
        <v>0</v>
      </c>
      <c r="G84" s="21" t="s">
        <v>0</v>
      </c>
      <c r="H84" s="21" t="s">
        <v>0</v>
      </c>
      <c r="I84" s="21" t="s">
        <v>0</v>
      </c>
      <c r="J84" s="6" t="s">
        <v>0</v>
      </c>
      <c r="K84" s="21" t="s">
        <v>0</v>
      </c>
      <c r="L84" s="21" t="s">
        <v>0</v>
      </c>
      <c r="M84" s="21" t="s">
        <v>0</v>
      </c>
      <c r="N84" s="21" t="s">
        <v>0</v>
      </c>
      <c r="O84" s="21" t="s">
        <v>0</v>
      </c>
      <c r="P84" s="21" t="s">
        <v>0</v>
      </c>
      <c r="Q84" s="6" t="s">
        <v>0</v>
      </c>
      <c r="R84" s="21" t="s">
        <v>0</v>
      </c>
      <c r="S84" s="21" t="s">
        <v>0</v>
      </c>
      <c r="T84" s="21" t="s">
        <v>0</v>
      </c>
      <c r="U84" s="21" t="s">
        <v>0</v>
      </c>
      <c r="V84" s="21" t="s">
        <v>0</v>
      </c>
      <c r="W84" s="21" t="s">
        <v>0</v>
      </c>
      <c r="X84" s="21" t="s">
        <v>538</v>
      </c>
      <c r="Y84" s="21" t="s">
        <v>0</v>
      </c>
      <c r="Z84" s="21" t="s">
        <v>0</v>
      </c>
      <c r="AA84" s="21" t="s">
        <v>539</v>
      </c>
      <c r="AB84" s="21" t="s">
        <v>0</v>
      </c>
      <c r="AC84" s="21" t="s">
        <v>0</v>
      </c>
      <c r="AD84" s="21" t="s">
        <v>540</v>
      </c>
      <c r="AE84" s="21" t="s">
        <v>0</v>
      </c>
      <c r="AF84" s="21" t="s">
        <v>0</v>
      </c>
      <c r="AG84" s="6" t="s">
        <v>52</v>
      </c>
      <c r="AH84" s="6" t="s">
        <v>281</v>
      </c>
      <c r="AI84" s="1">
        <f t="shared" si="38"/>
        <v>44391.3</v>
      </c>
      <c r="AJ84" s="1">
        <f t="shared" si="39"/>
        <v>35867.5</v>
      </c>
      <c r="AK84" s="1">
        <v>0</v>
      </c>
      <c r="AL84" s="25">
        <v>0</v>
      </c>
      <c r="AM84" s="1">
        <v>44391.3</v>
      </c>
      <c r="AN84" s="1">
        <v>35867.5</v>
      </c>
      <c r="AO84" s="1">
        <v>0</v>
      </c>
      <c r="AP84" s="1">
        <v>0</v>
      </c>
      <c r="AQ84" s="1">
        <v>0</v>
      </c>
      <c r="AR84" s="1">
        <v>0</v>
      </c>
      <c r="AS84" s="1">
        <f t="shared" si="40"/>
        <v>58201.7</v>
      </c>
      <c r="AT84" s="1">
        <v>0</v>
      </c>
      <c r="AU84" s="1">
        <v>58201.7</v>
      </c>
      <c r="AV84" s="1">
        <v>0</v>
      </c>
      <c r="AW84" s="1">
        <v>0</v>
      </c>
      <c r="AX84" s="1">
        <f t="shared" si="41"/>
        <v>57345.1</v>
      </c>
      <c r="AY84" s="1">
        <v>0</v>
      </c>
      <c r="AZ84" s="1">
        <v>57345.1</v>
      </c>
      <c r="BA84" s="1">
        <v>0</v>
      </c>
      <c r="BB84" s="1">
        <v>0</v>
      </c>
      <c r="BC84" s="1">
        <f t="shared" si="42"/>
        <v>33357.199999999997</v>
      </c>
      <c r="BD84" s="1">
        <v>0</v>
      </c>
      <c r="BE84" s="1">
        <v>33357.199999999997</v>
      </c>
      <c r="BF84" s="1">
        <v>0</v>
      </c>
      <c r="BG84" s="1">
        <v>0</v>
      </c>
      <c r="BH84" s="1">
        <f t="shared" si="43"/>
        <v>33357.199999999997</v>
      </c>
      <c r="BI84" s="1">
        <v>0</v>
      </c>
      <c r="BJ84" s="1">
        <v>33357.199999999997</v>
      </c>
      <c r="BK84" s="1">
        <v>0</v>
      </c>
      <c r="BL84" s="1">
        <v>0</v>
      </c>
    </row>
    <row r="85" spans="1:64" ht="96.2" customHeight="1" x14ac:dyDescent="0.2">
      <c r="A85" s="23" t="s">
        <v>362</v>
      </c>
      <c r="B85" s="23" t="s">
        <v>363</v>
      </c>
      <c r="C85" s="24" t="s">
        <v>364</v>
      </c>
      <c r="D85" s="21" t="s">
        <v>510</v>
      </c>
      <c r="E85" s="21" t="s">
        <v>437</v>
      </c>
      <c r="F85" s="21" t="s">
        <v>467</v>
      </c>
      <c r="G85" s="21" t="s">
        <v>0</v>
      </c>
      <c r="H85" s="21" t="s">
        <v>0</v>
      </c>
      <c r="I85" s="21" t="s">
        <v>0</v>
      </c>
      <c r="J85" s="6" t="s">
        <v>0</v>
      </c>
      <c r="K85" s="21" t="s">
        <v>0</v>
      </c>
      <c r="L85" s="21" t="s">
        <v>0</v>
      </c>
      <c r="M85" s="21" t="s">
        <v>0</v>
      </c>
      <c r="N85" s="21" t="s">
        <v>0</v>
      </c>
      <c r="O85" s="21" t="s">
        <v>0</v>
      </c>
      <c r="P85" s="21" t="s">
        <v>0</v>
      </c>
      <c r="Q85" s="6" t="s">
        <v>0</v>
      </c>
      <c r="R85" s="21" t="s">
        <v>0</v>
      </c>
      <c r="S85" s="21" t="s">
        <v>0</v>
      </c>
      <c r="T85" s="21" t="s">
        <v>0</v>
      </c>
      <c r="U85" s="21" t="s">
        <v>0</v>
      </c>
      <c r="V85" s="21" t="s">
        <v>0</v>
      </c>
      <c r="W85" s="21" t="s">
        <v>0</v>
      </c>
      <c r="X85" s="21" t="s">
        <v>0</v>
      </c>
      <c r="Y85" s="21" t="s">
        <v>0</v>
      </c>
      <c r="Z85" s="21" t="s">
        <v>0</v>
      </c>
      <c r="AA85" s="21" t="s">
        <v>0</v>
      </c>
      <c r="AB85" s="21" t="s">
        <v>0</v>
      </c>
      <c r="AC85" s="21" t="s">
        <v>0</v>
      </c>
      <c r="AD85" s="21" t="s">
        <v>0</v>
      </c>
      <c r="AE85" s="21" t="s">
        <v>0</v>
      </c>
      <c r="AF85" s="21" t="s">
        <v>0</v>
      </c>
      <c r="AG85" s="6" t="s">
        <v>57</v>
      </c>
      <c r="AH85" s="6" t="s">
        <v>365</v>
      </c>
      <c r="AI85" s="1">
        <f>AK85+AM85+AO85+AQ85</f>
        <v>1090.5999999999999</v>
      </c>
      <c r="AJ85" s="1">
        <f>AL85+AN85+AP85+AR85</f>
        <v>1090.5999999999999</v>
      </c>
      <c r="AK85" s="1">
        <v>0</v>
      </c>
      <c r="AL85" s="25">
        <v>0</v>
      </c>
      <c r="AM85" s="1">
        <v>1090.5999999999999</v>
      </c>
      <c r="AN85" s="1">
        <v>1090.5999999999999</v>
      </c>
      <c r="AO85" s="1">
        <v>0</v>
      </c>
      <c r="AP85" s="1">
        <v>0</v>
      </c>
      <c r="AQ85" s="1">
        <v>0</v>
      </c>
      <c r="AR85" s="1">
        <v>0</v>
      </c>
      <c r="AS85" s="1">
        <f>AT85+AU85+AV85+AW85</f>
        <v>1081.7</v>
      </c>
      <c r="AT85" s="1">
        <v>0</v>
      </c>
      <c r="AU85" s="1">
        <v>1081.7</v>
      </c>
      <c r="AV85" s="1">
        <v>0</v>
      </c>
      <c r="AW85" s="1">
        <v>0</v>
      </c>
      <c r="AX85" s="1">
        <f>AY85+AZ85+BA85+BB85</f>
        <v>746.3</v>
      </c>
      <c r="AY85" s="1">
        <v>0</v>
      </c>
      <c r="AZ85" s="1">
        <f>70+551+125.3</f>
        <v>746.3</v>
      </c>
      <c r="BA85" s="1">
        <v>0</v>
      </c>
      <c r="BB85" s="1">
        <v>0</v>
      </c>
      <c r="BC85" s="1">
        <f>BD85+BE85+BF85+BG85</f>
        <v>746.3</v>
      </c>
      <c r="BD85" s="1">
        <v>0</v>
      </c>
      <c r="BE85" s="1">
        <f>70+551+125.3</f>
        <v>746.3</v>
      </c>
      <c r="BF85" s="1">
        <v>0</v>
      </c>
      <c r="BG85" s="1">
        <v>0</v>
      </c>
      <c r="BH85" s="1">
        <f>BI85+BJ85+BK85+BL85</f>
        <v>746.3</v>
      </c>
      <c r="BI85" s="1">
        <v>0</v>
      </c>
      <c r="BJ85" s="1">
        <f>70+551+125.3</f>
        <v>746.3</v>
      </c>
      <c r="BK85" s="1">
        <v>0</v>
      </c>
      <c r="BL85" s="1">
        <v>0</v>
      </c>
    </row>
    <row r="86" spans="1:64" ht="43.35" customHeight="1" x14ac:dyDescent="0.2">
      <c r="A86" s="21" t="s">
        <v>366</v>
      </c>
      <c r="B86" s="21" t="s">
        <v>367</v>
      </c>
      <c r="C86" s="5" t="s">
        <v>368</v>
      </c>
      <c r="D86" s="22" t="s">
        <v>109</v>
      </c>
      <c r="E86" s="22" t="s">
        <v>109</v>
      </c>
      <c r="F86" s="22" t="s">
        <v>109</v>
      </c>
      <c r="G86" s="22" t="s">
        <v>109</v>
      </c>
      <c r="H86" s="22" t="s">
        <v>109</v>
      </c>
      <c r="I86" s="22" t="s">
        <v>109</v>
      </c>
      <c r="J86" s="22" t="s">
        <v>109</v>
      </c>
      <c r="K86" s="22" t="s">
        <v>109</v>
      </c>
      <c r="L86" s="22" t="s">
        <v>109</v>
      </c>
      <c r="M86" s="22" t="s">
        <v>109</v>
      </c>
      <c r="N86" s="22" t="s">
        <v>109</v>
      </c>
      <c r="O86" s="22" t="s">
        <v>109</v>
      </c>
      <c r="P86" s="22" t="s">
        <v>109</v>
      </c>
      <c r="Q86" s="22" t="s">
        <v>109</v>
      </c>
      <c r="R86" s="22" t="s">
        <v>109</v>
      </c>
      <c r="S86" s="22" t="s">
        <v>109</v>
      </c>
      <c r="T86" s="22" t="s">
        <v>109</v>
      </c>
      <c r="U86" s="22" t="s">
        <v>109</v>
      </c>
      <c r="V86" s="22" t="s">
        <v>109</v>
      </c>
      <c r="W86" s="22" t="s">
        <v>109</v>
      </c>
      <c r="X86" s="22" t="s">
        <v>109</v>
      </c>
      <c r="Y86" s="22" t="s">
        <v>109</v>
      </c>
      <c r="Z86" s="22" t="s">
        <v>109</v>
      </c>
      <c r="AA86" s="22" t="s">
        <v>109</v>
      </c>
      <c r="AB86" s="22" t="s">
        <v>109</v>
      </c>
      <c r="AC86" s="22" t="s">
        <v>109</v>
      </c>
      <c r="AD86" s="22" t="s">
        <v>109</v>
      </c>
      <c r="AE86" s="22" t="s">
        <v>109</v>
      </c>
      <c r="AF86" s="22" t="s">
        <v>109</v>
      </c>
      <c r="AG86" s="22" t="s">
        <v>109</v>
      </c>
      <c r="AH86" s="22" t="s">
        <v>109</v>
      </c>
      <c r="AI86" s="7">
        <f>SUM(AI87:AI88)</f>
        <v>1316146.8999999999</v>
      </c>
      <c r="AJ86" s="7">
        <f t="shared" ref="AJ86:BL86" si="44">SUM(AJ87:AJ88)</f>
        <v>1315567.3</v>
      </c>
      <c r="AK86" s="7">
        <f t="shared" si="44"/>
        <v>0</v>
      </c>
      <c r="AL86" s="7">
        <f t="shared" si="44"/>
        <v>0</v>
      </c>
      <c r="AM86" s="7">
        <f t="shared" si="44"/>
        <v>1316146.8999999999</v>
      </c>
      <c r="AN86" s="7">
        <f t="shared" si="44"/>
        <v>1315567.3</v>
      </c>
      <c r="AO86" s="7">
        <f t="shared" si="44"/>
        <v>0</v>
      </c>
      <c r="AP86" s="7">
        <f t="shared" si="44"/>
        <v>0</v>
      </c>
      <c r="AQ86" s="7">
        <f t="shared" si="44"/>
        <v>0</v>
      </c>
      <c r="AR86" s="7">
        <f t="shared" si="44"/>
        <v>0</v>
      </c>
      <c r="AS86" s="7">
        <f>SUM(AS87:AS88)</f>
        <v>1362666.8</v>
      </c>
      <c r="AT86" s="7">
        <f t="shared" si="44"/>
        <v>0</v>
      </c>
      <c r="AU86" s="7">
        <f>SUM(AU87:AU88)</f>
        <v>1362666.8</v>
      </c>
      <c r="AV86" s="7">
        <f t="shared" si="44"/>
        <v>0</v>
      </c>
      <c r="AW86" s="7">
        <f t="shared" si="44"/>
        <v>0</v>
      </c>
      <c r="AX86" s="7">
        <f t="shared" si="44"/>
        <v>1406328.7000000002</v>
      </c>
      <c r="AY86" s="7">
        <f t="shared" si="44"/>
        <v>0</v>
      </c>
      <c r="AZ86" s="7">
        <f t="shared" si="44"/>
        <v>1406328.7000000002</v>
      </c>
      <c r="BA86" s="7">
        <f t="shared" si="44"/>
        <v>0</v>
      </c>
      <c r="BB86" s="7">
        <f t="shared" si="44"/>
        <v>0</v>
      </c>
      <c r="BC86" s="7">
        <f t="shared" si="44"/>
        <v>1406328.7000000002</v>
      </c>
      <c r="BD86" s="7">
        <f t="shared" si="44"/>
        <v>0</v>
      </c>
      <c r="BE86" s="7">
        <f t="shared" si="44"/>
        <v>1406328.7000000002</v>
      </c>
      <c r="BF86" s="7">
        <f t="shared" si="44"/>
        <v>0</v>
      </c>
      <c r="BG86" s="7">
        <f t="shared" si="44"/>
        <v>0</v>
      </c>
      <c r="BH86" s="7">
        <f t="shared" si="44"/>
        <v>1406328.7000000002</v>
      </c>
      <c r="BI86" s="7">
        <f t="shared" si="44"/>
        <v>0</v>
      </c>
      <c r="BJ86" s="7">
        <f t="shared" si="44"/>
        <v>1406328.7000000002</v>
      </c>
      <c r="BK86" s="7">
        <f t="shared" si="44"/>
        <v>0</v>
      </c>
      <c r="BL86" s="7">
        <f t="shared" si="44"/>
        <v>0</v>
      </c>
    </row>
    <row r="87" spans="1:64" ht="194.25" customHeight="1" x14ac:dyDescent="0.2">
      <c r="A87" s="23" t="s">
        <v>369</v>
      </c>
      <c r="B87" s="23" t="s">
        <v>429</v>
      </c>
      <c r="C87" s="24" t="s">
        <v>370</v>
      </c>
      <c r="D87" s="21" t="s">
        <v>603</v>
      </c>
      <c r="E87" s="21" t="s">
        <v>437</v>
      </c>
      <c r="F87" s="21" t="s">
        <v>571</v>
      </c>
      <c r="G87" s="21" t="s">
        <v>0</v>
      </c>
      <c r="H87" s="21" t="s">
        <v>0</v>
      </c>
      <c r="I87" s="21" t="s">
        <v>0</v>
      </c>
      <c r="J87" s="6" t="s">
        <v>0</v>
      </c>
      <c r="K87" s="21" t="s">
        <v>611</v>
      </c>
      <c r="L87" s="21" t="s">
        <v>437</v>
      </c>
      <c r="M87" s="21" t="s">
        <v>612</v>
      </c>
      <c r="N87" s="21" t="s">
        <v>0</v>
      </c>
      <c r="O87" s="21" t="s">
        <v>0</v>
      </c>
      <c r="P87" s="21" t="s">
        <v>0</v>
      </c>
      <c r="Q87" s="6" t="s">
        <v>0</v>
      </c>
      <c r="R87" s="21" t="s">
        <v>0</v>
      </c>
      <c r="S87" s="21" t="s">
        <v>0</v>
      </c>
      <c r="T87" s="21" t="s">
        <v>0</v>
      </c>
      <c r="U87" s="21" t="s">
        <v>0</v>
      </c>
      <c r="V87" s="21" t="s">
        <v>0</v>
      </c>
      <c r="W87" s="21" t="s">
        <v>0</v>
      </c>
      <c r="X87" s="21" t="s">
        <v>580</v>
      </c>
      <c r="Y87" s="21" t="s">
        <v>437</v>
      </c>
      <c r="Z87" s="21" t="s">
        <v>573</v>
      </c>
      <c r="AA87" s="21" t="s">
        <v>613</v>
      </c>
      <c r="AB87" s="21" t="s">
        <v>437</v>
      </c>
      <c r="AC87" s="21" t="s">
        <v>614</v>
      </c>
      <c r="AD87" s="21" t="s">
        <v>616</v>
      </c>
      <c r="AE87" s="21" t="s">
        <v>437</v>
      </c>
      <c r="AF87" s="21" t="s">
        <v>615</v>
      </c>
      <c r="AG87" s="6" t="s">
        <v>48</v>
      </c>
      <c r="AH87" s="6" t="s">
        <v>159</v>
      </c>
      <c r="AI87" s="1">
        <f>AK87+AM87+AO87+AQ87</f>
        <v>1209135.2</v>
      </c>
      <c r="AJ87" s="1">
        <f>AL87+AN87+AP87+AR87</f>
        <v>1209135.2</v>
      </c>
      <c r="AK87" s="1">
        <v>0</v>
      </c>
      <c r="AL87" s="25">
        <v>0</v>
      </c>
      <c r="AM87" s="1">
        <v>1209135.2</v>
      </c>
      <c r="AN87" s="1">
        <v>1209135.2</v>
      </c>
      <c r="AO87" s="1">
        <v>0</v>
      </c>
      <c r="AP87" s="1">
        <v>0</v>
      </c>
      <c r="AQ87" s="1">
        <v>0</v>
      </c>
      <c r="AR87" s="1">
        <v>0</v>
      </c>
      <c r="AS87" s="1">
        <f>AT87+AU87+AV87+AW87</f>
        <v>1251463.5</v>
      </c>
      <c r="AT87" s="1">
        <v>0</v>
      </c>
      <c r="AU87" s="1">
        <v>1251463.5</v>
      </c>
      <c r="AV87" s="1">
        <v>0</v>
      </c>
      <c r="AW87" s="1">
        <v>0</v>
      </c>
      <c r="AX87" s="1">
        <f>AY87+AZ87+BA87+BB87</f>
        <v>1258110.9000000001</v>
      </c>
      <c r="AY87" s="1">
        <v>0</v>
      </c>
      <c r="AZ87" s="1">
        <f>1215346.6+42764.3</f>
        <v>1258110.9000000001</v>
      </c>
      <c r="BA87" s="1">
        <v>0</v>
      </c>
      <c r="BB87" s="1">
        <v>0</v>
      </c>
      <c r="BC87" s="1">
        <f>BD87+BE87+BF87+BG87</f>
        <v>1258110.9000000001</v>
      </c>
      <c r="BD87" s="1">
        <v>0</v>
      </c>
      <c r="BE87" s="1">
        <v>1258110.9000000001</v>
      </c>
      <c r="BF87" s="1">
        <v>0</v>
      </c>
      <c r="BG87" s="1">
        <v>0</v>
      </c>
      <c r="BH87" s="1">
        <f>BI87+BJ87+BK87+BL87</f>
        <v>1258110.9000000001</v>
      </c>
      <c r="BI87" s="1">
        <v>0</v>
      </c>
      <c r="BJ87" s="1">
        <v>1258110.9000000001</v>
      </c>
      <c r="BK87" s="1">
        <v>0</v>
      </c>
      <c r="BL87" s="1">
        <v>0</v>
      </c>
    </row>
    <row r="88" spans="1:64" ht="195.75" customHeight="1" x14ac:dyDescent="0.2">
      <c r="A88" s="23" t="s">
        <v>371</v>
      </c>
      <c r="B88" s="23" t="s">
        <v>430</v>
      </c>
      <c r="C88" s="24" t="s">
        <v>372</v>
      </c>
      <c r="D88" s="21" t="s">
        <v>603</v>
      </c>
      <c r="E88" s="21" t="s">
        <v>617</v>
      </c>
      <c r="F88" s="21" t="s">
        <v>618</v>
      </c>
      <c r="G88" s="21" t="s">
        <v>0</v>
      </c>
      <c r="H88" s="21" t="s">
        <v>0</v>
      </c>
      <c r="I88" s="21" t="s">
        <v>0</v>
      </c>
      <c r="J88" s="6" t="s">
        <v>0</v>
      </c>
      <c r="K88" s="21" t="s">
        <v>611</v>
      </c>
      <c r="L88" s="21" t="s">
        <v>437</v>
      </c>
      <c r="M88" s="21" t="s">
        <v>612</v>
      </c>
      <c r="N88" s="21" t="s">
        <v>0</v>
      </c>
      <c r="O88" s="21" t="s">
        <v>0</v>
      </c>
      <c r="P88" s="21" t="s">
        <v>0</v>
      </c>
      <c r="Q88" s="6" t="s">
        <v>0</v>
      </c>
      <c r="R88" s="21" t="s">
        <v>0</v>
      </c>
      <c r="S88" s="21" t="s">
        <v>0</v>
      </c>
      <c r="T88" s="21" t="s">
        <v>0</v>
      </c>
      <c r="U88" s="21" t="s">
        <v>0</v>
      </c>
      <c r="V88" s="21" t="s">
        <v>0</v>
      </c>
      <c r="W88" s="21" t="s">
        <v>0</v>
      </c>
      <c r="X88" s="21" t="s">
        <v>580</v>
      </c>
      <c r="Y88" s="21" t="s">
        <v>437</v>
      </c>
      <c r="Z88" s="21" t="s">
        <v>573</v>
      </c>
      <c r="AA88" s="21" t="s">
        <v>613</v>
      </c>
      <c r="AB88" s="21" t="s">
        <v>437</v>
      </c>
      <c r="AC88" s="21" t="s">
        <v>614</v>
      </c>
      <c r="AD88" s="21" t="s">
        <v>616</v>
      </c>
      <c r="AE88" s="21" t="s">
        <v>437</v>
      </c>
      <c r="AF88" s="21" t="s">
        <v>615</v>
      </c>
      <c r="AG88" s="6" t="s">
        <v>48</v>
      </c>
      <c r="AH88" s="6" t="s">
        <v>159</v>
      </c>
      <c r="AI88" s="1">
        <f>AK88+AM88+AO88+AQ88</f>
        <v>107011.7</v>
      </c>
      <c r="AJ88" s="1">
        <f>AL88+AN88+AP88+AR88</f>
        <v>106432.1</v>
      </c>
      <c r="AK88" s="1">
        <v>0</v>
      </c>
      <c r="AL88" s="25">
        <v>0</v>
      </c>
      <c r="AM88" s="1">
        <v>107011.7</v>
      </c>
      <c r="AN88" s="1">
        <v>106432.1</v>
      </c>
      <c r="AO88" s="1">
        <v>0</v>
      </c>
      <c r="AP88" s="1">
        <v>0</v>
      </c>
      <c r="AQ88" s="1">
        <v>0</v>
      </c>
      <c r="AR88" s="1">
        <v>0</v>
      </c>
      <c r="AS88" s="1">
        <f>AT88+AU88+AV88+AW88</f>
        <v>111203.3</v>
      </c>
      <c r="AT88" s="1">
        <v>0</v>
      </c>
      <c r="AU88" s="1">
        <v>111203.3</v>
      </c>
      <c r="AV88" s="1">
        <v>0</v>
      </c>
      <c r="AW88" s="1">
        <v>0</v>
      </c>
      <c r="AX88" s="1">
        <f>AY88+AZ88+BA88+BB88</f>
        <v>148217.79999999999</v>
      </c>
      <c r="AY88" s="1">
        <v>0</v>
      </c>
      <c r="AZ88" s="1">
        <f>190982.1-42764.3</f>
        <v>148217.79999999999</v>
      </c>
      <c r="BA88" s="1">
        <v>0</v>
      </c>
      <c r="BB88" s="1">
        <v>0</v>
      </c>
      <c r="BC88" s="1">
        <f>BD88+BE88+BF88+BG88</f>
        <v>148217.79999999999</v>
      </c>
      <c r="BD88" s="1">
        <v>0</v>
      </c>
      <c r="BE88" s="1">
        <v>148217.79999999999</v>
      </c>
      <c r="BF88" s="1">
        <v>0</v>
      </c>
      <c r="BG88" s="1">
        <v>0</v>
      </c>
      <c r="BH88" s="1">
        <f>BI88+BJ88+BK88+BL88</f>
        <v>148217.79999999999</v>
      </c>
      <c r="BI88" s="1">
        <v>0</v>
      </c>
      <c r="BJ88" s="1">
        <v>148217.79999999999</v>
      </c>
      <c r="BK88" s="1">
        <v>0</v>
      </c>
      <c r="BL88" s="1">
        <v>0</v>
      </c>
    </row>
    <row r="89" spans="1:64" ht="67.5" customHeight="1" x14ac:dyDescent="0.2">
      <c r="A89" s="21" t="s">
        <v>373</v>
      </c>
      <c r="B89" s="21" t="s">
        <v>374</v>
      </c>
      <c r="C89" s="5" t="s">
        <v>375</v>
      </c>
      <c r="D89" s="22" t="s">
        <v>109</v>
      </c>
      <c r="E89" s="22" t="s">
        <v>109</v>
      </c>
      <c r="F89" s="22" t="s">
        <v>109</v>
      </c>
      <c r="G89" s="22" t="s">
        <v>109</v>
      </c>
      <c r="H89" s="22" t="s">
        <v>109</v>
      </c>
      <c r="I89" s="22" t="s">
        <v>109</v>
      </c>
      <c r="J89" s="22" t="s">
        <v>109</v>
      </c>
      <c r="K89" s="22" t="s">
        <v>109</v>
      </c>
      <c r="L89" s="22" t="s">
        <v>109</v>
      </c>
      <c r="M89" s="22" t="s">
        <v>109</v>
      </c>
      <c r="N89" s="22" t="s">
        <v>109</v>
      </c>
      <c r="O89" s="22" t="s">
        <v>109</v>
      </c>
      <c r="P89" s="22" t="s">
        <v>109</v>
      </c>
      <c r="Q89" s="22" t="s">
        <v>109</v>
      </c>
      <c r="R89" s="22" t="s">
        <v>109</v>
      </c>
      <c r="S89" s="22" t="s">
        <v>109</v>
      </c>
      <c r="T89" s="22" t="s">
        <v>109</v>
      </c>
      <c r="U89" s="22" t="s">
        <v>109</v>
      </c>
      <c r="V89" s="22" t="s">
        <v>109</v>
      </c>
      <c r="W89" s="22" t="s">
        <v>109</v>
      </c>
      <c r="X89" s="22" t="s">
        <v>109</v>
      </c>
      <c r="Y89" s="22" t="s">
        <v>109</v>
      </c>
      <c r="Z89" s="22" t="s">
        <v>109</v>
      </c>
      <c r="AA89" s="22" t="s">
        <v>109</v>
      </c>
      <c r="AB89" s="22" t="s">
        <v>109</v>
      </c>
      <c r="AC89" s="22" t="s">
        <v>109</v>
      </c>
      <c r="AD89" s="22" t="s">
        <v>109</v>
      </c>
      <c r="AE89" s="22" t="s">
        <v>109</v>
      </c>
      <c r="AF89" s="22" t="s">
        <v>109</v>
      </c>
      <c r="AG89" s="22" t="s">
        <v>109</v>
      </c>
      <c r="AH89" s="22" t="s">
        <v>109</v>
      </c>
      <c r="AI89" s="7">
        <f>AI90+AI91+AI93</f>
        <v>480156.6</v>
      </c>
      <c r="AJ89" s="7">
        <f t="shared" ref="AJ89:BK89" si="45">AJ90+AJ91+AJ93</f>
        <v>478075.39999999997</v>
      </c>
      <c r="AK89" s="7">
        <f t="shared" si="45"/>
        <v>0</v>
      </c>
      <c r="AL89" s="7">
        <f t="shared" si="45"/>
        <v>0</v>
      </c>
      <c r="AM89" s="7">
        <f t="shared" si="45"/>
        <v>174461.8</v>
      </c>
      <c r="AN89" s="7">
        <f t="shared" si="45"/>
        <v>174461.8</v>
      </c>
      <c r="AO89" s="7">
        <f t="shared" si="45"/>
        <v>4743.8</v>
      </c>
      <c r="AP89" s="7">
        <f t="shared" si="45"/>
        <v>4743.8</v>
      </c>
      <c r="AQ89" s="7">
        <f t="shared" si="45"/>
        <v>300951</v>
      </c>
      <c r="AR89" s="7">
        <f t="shared" si="45"/>
        <v>298869.8</v>
      </c>
      <c r="AS89" s="7">
        <f t="shared" si="45"/>
        <v>772917.9</v>
      </c>
      <c r="AT89" s="7">
        <f t="shared" si="45"/>
        <v>0</v>
      </c>
      <c r="AU89" s="7">
        <f>AU90+AU91+AU93</f>
        <v>221964.00000000003</v>
      </c>
      <c r="AV89" s="7">
        <f t="shared" si="45"/>
        <v>57296.800000000003</v>
      </c>
      <c r="AW89" s="7">
        <f t="shared" si="45"/>
        <v>493657.10000000003</v>
      </c>
      <c r="AX89" s="7">
        <f t="shared" si="45"/>
        <v>321994.8</v>
      </c>
      <c r="AY89" s="7">
        <f t="shared" si="45"/>
        <v>0</v>
      </c>
      <c r="AZ89" s="7">
        <f t="shared" si="45"/>
        <v>145227</v>
      </c>
      <c r="BA89" s="7">
        <f>BA90+BA91+BA93</f>
        <v>1620</v>
      </c>
      <c r="BB89" s="7">
        <f t="shared" si="45"/>
        <v>175147.8</v>
      </c>
      <c r="BC89" s="7">
        <f t="shared" si="45"/>
        <v>150227.9</v>
      </c>
      <c r="BD89" s="7">
        <f t="shared" si="45"/>
        <v>0</v>
      </c>
      <c r="BE89" s="7">
        <f t="shared" si="45"/>
        <v>139759.1</v>
      </c>
      <c r="BF89" s="7">
        <f t="shared" si="45"/>
        <v>0</v>
      </c>
      <c r="BG89" s="7">
        <f t="shared" si="45"/>
        <v>10468.799999999999</v>
      </c>
      <c r="BH89" s="7">
        <f t="shared" si="45"/>
        <v>280958.80000000005</v>
      </c>
      <c r="BI89" s="7">
        <f t="shared" si="45"/>
        <v>0</v>
      </c>
      <c r="BJ89" s="7">
        <f t="shared" si="45"/>
        <v>139759.1</v>
      </c>
      <c r="BK89" s="7">
        <f t="shared" si="45"/>
        <v>0</v>
      </c>
      <c r="BL89" s="7">
        <f>BL90+BL91+BL93</f>
        <v>141199.70000000001</v>
      </c>
    </row>
    <row r="90" spans="1:64" ht="37.5" customHeight="1" x14ac:dyDescent="0.2">
      <c r="A90" s="23" t="s">
        <v>376</v>
      </c>
      <c r="B90" s="23" t="s">
        <v>377</v>
      </c>
      <c r="C90" s="24" t="s">
        <v>378</v>
      </c>
      <c r="D90" s="21" t="s">
        <v>445</v>
      </c>
      <c r="E90" s="21" t="s">
        <v>0</v>
      </c>
      <c r="F90" s="21" t="s">
        <v>0</v>
      </c>
      <c r="G90" s="21" t="s">
        <v>0</v>
      </c>
      <c r="H90" s="21" t="s">
        <v>0</v>
      </c>
      <c r="I90" s="21" t="s">
        <v>0</v>
      </c>
      <c r="J90" s="6" t="s">
        <v>0</v>
      </c>
      <c r="K90" s="21" t="s">
        <v>0</v>
      </c>
      <c r="L90" s="21" t="s">
        <v>0</v>
      </c>
      <c r="M90" s="21" t="s">
        <v>0</v>
      </c>
      <c r="N90" s="21" t="s">
        <v>0</v>
      </c>
      <c r="O90" s="21" t="s">
        <v>0</v>
      </c>
      <c r="P90" s="21" t="s">
        <v>0</v>
      </c>
      <c r="Q90" s="6" t="s">
        <v>0</v>
      </c>
      <c r="R90" s="21" t="s">
        <v>0</v>
      </c>
      <c r="S90" s="21" t="s">
        <v>0</v>
      </c>
      <c r="T90" s="21" t="s">
        <v>0</v>
      </c>
      <c r="U90" s="21" t="s">
        <v>0</v>
      </c>
      <c r="V90" s="21" t="s">
        <v>0</v>
      </c>
      <c r="W90" s="21" t="s">
        <v>0</v>
      </c>
      <c r="X90" s="21" t="s">
        <v>0</v>
      </c>
      <c r="Y90" s="21" t="s">
        <v>0</v>
      </c>
      <c r="Z90" s="21" t="s">
        <v>0</v>
      </c>
      <c r="AA90" s="21" t="s">
        <v>0</v>
      </c>
      <c r="AB90" s="21" t="s">
        <v>0</v>
      </c>
      <c r="AC90" s="21" t="s">
        <v>0</v>
      </c>
      <c r="AD90" s="21" t="s">
        <v>0</v>
      </c>
      <c r="AE90" s="21" t="s">
        <v>0</v>
      </c>
      <c r="AF90" s="21" t="s">
        <v>0</v>
      </c>
      <c r="AG90" s="6" t="s">
        <v>320</v>
      </c>
      <c r="AH90" s="6" t="s">
        <v>379</v>
      </c>
      <c r="AI90" s="1">
        <f>AK90+AM90+AO90+AQ90</f>
        <v>187972</v>
      </c>
      <c r="AJ90" s="1">
        <f>AL90+AN90+AP90+AR90</f>
        <v>187972</v>
      </c>
      <c r="AK90" s="1">
        <v>0</v>
      </c>
      <c r="AL90" s="25">
        <v>0</v>
      </c>
      <c r="AM90" s="1">
        <v>174461.8</v>
      </c>
      <c r="AN90" s="1">
        <v>174461.8</v>
      </c>
      <c r="AO90" s="1">
        <v>0</v>
      </c>
      <c r="AP90" s="1">
        <v>0</v>
      </c>
      <c r="AQ90" s="1">
        <v>13510.2</v>
      </c>
      <c r="AR90" s="1">
        <v>13510.2</v>
      </c>
      <c r="AS90" s="1">
        <f>AT90+AU90+AV90+AW90</f>
        <v>216882.40000000002</v>
      </c>
      <c r="AT90" s="1">
        <v>0</v>
      </c>
      <c r="AU90" s="1">
        <f>192447.7+24434.7</f>
        <v>216882.40000000002</v>
      </c>
      <c r="AV90" s="1">
        <v>0</v>
      </c>
      <c r="AW90" s="1">
        <v>0</v>
      </c>
      <c r="AX90" s="1">
        <f>AY90+AZ90+BA90+BB90</f>
        <v>141458.20000000001</v>
      </c>
      <c r="AY90" s="1">
        <v>0</v>
      </c>
      <c r="AZ90" s="1">
        <v>141458.20000000001</v>
      </c>
      <c r="BA90" s="1">
        <v>0</v>
      </c>
      <c r="BB90" s="1">
        <v>0</v>
      </c>
      <c r="BC90" s="1">
        <f>BD90+BE90+BF90+BG90</f>
        <v>139759.1</v>
      </c>
      <c r="BD90" s="1">
        <v>0</v>
      </c>
      <c r="BE90" s="1">
        <v>139759.1</v>
      </c>
      <c r="BF90" s="1">
        <v>0</v>
      </c>
      <c r="BG90" s="1">
        <v>0</v>
      </c>
      <c r="BH90" s="1">
        <f>BI90+BJ90+BK90+BL90</f>
        <v>139759.1</v>
      </c>
      <c r="BI90" s="1">
        <v>0</v>
      </c>
      <c r="BJ90" s="1">
        <v>139759.1</v>
      </c>
      <c r="BK90" s="1">
        <v>0</v>
      </c>
      <c r="BL90" s="1">
        <v>0</v>
      </c>
    </row>
    <row r="91" spans="1:64" ht="102" customHeight="1" x14ac:dyDescent="0.2">
      <c r="A91" s="21" t="s">
        <v>380</v>
      </c>
      <c r="B91" s="21" t="s">
        <v>381</v>
      </c>
      <c r="C91" s="5" t="s">
        <v>382</v>
      </c>
      <c r="D91" s="22" t="s">
        <v>109</v>
      </c>
      <c r="E91" s="22" t="s">
        <v>109</v>
      </c>
      <c r="F91" s="22" t="s">
        <v>109</v>
      </c>
      <c r="G91" s="22" t="s">
        <v>109</v>
      </c>
      <c r="H91" s="22" t="s">
        <v>109</v>
      </c>
      <c r="I91" s="22" t="s">
        <v>109</v>
      </c>
      <c r="J91" s="22" t="s">
        <v>109</v>
      </c>
      <c r="K91" s="22" t="s">
        <v>109</v>
      </c>
      <c r="L91" s="22" t="s">
        <v>109</v>
      </c>
      <c r="M91" s="22" t="s">
        <v>109</v>
      </c>
      <c r="N91" s="22" t="s">
        <v>109</v>
      </c>
      <c r="O91" s="22" t="s">
        <v>109</v>
      </c>
      <c r="P91" s="22" t="s">
        <v>109</v>
      </c>
      <c r="Q91" s="22" t="s">
        <v>109</v>
      </c>
      <c r="R91" s="22" t="s">
        <v>109</v>
      </c>
      <c r="S91" s="22" t="s">
        <v>109</v>
      </c>
      <c r="T91" s="22" t="s">
        <v>109</v>
      </c>
      <c r="U91" s="22" t="s">
        <v>109</v>
      </c>
      <c r="V91" s="22" t="s">
        <v>109</v>
      </c>
      <c r="W91" s="22" t="s">
        <v>109</v>
      </c>
      <c r="X91" s="22" t="s">
        <v>109</v>
      </c>
      <c r="Y91" s="22" t="s">
        <v>109</v>
      </c>
      <c r="Z91" s="22" t="s">
        <v>109</v>
      </c>
      <c r="AA91" s="22" t="s">
        <v>109</v>
      </c>
      <c r="AB91" s="22" t="s">
        <v>109</v>
      </c>
      <c r="AC91" s="22" t="s">
        <v>109</v>
      </c>
      <c r="AD91" s="22" t="s">
        <v>109</v>
      </c>
      <c r="AE91" s="22" t="s">
        <v>109</v>
      </c>
      <c r="AF91" s="22" t="s">
        <v>109</v>
      </c>
      <c r="AG91" s="22" t="s">
        <v>109</v>
      </c>
      <c r="AH91" s="22" t="s">
        <v>109</v>
      </c>
      <c r="AI91" s="7">
        <f>AI92</f>
        <v>3731.3</v>
      </c>
      <c r="AJ91" s="7">
        <f t="shared" ref="AJ91:BK91" si="46">AJ92</f>
        <v>3731.3</v>
      </c>
      <c r="AK91" s="7">
        <f t="shared" si="46"/>
        <v>0</v>
      </c>
      <c r="AL91" s="7">
        <f t="shared" si="46"/>
        <v>0</v>
      </c>
      <c r="AM91" s="7">
        <f t="shared" si="46"/>
        <v>0</v>
      </c>
      <c r="AN91" s="7">
        <f t="shared" si="46"/>
        <v>0</v>
      </c>
      <c r="AO91" s="7">
        <f t="shared" si="46"/>
        <v>0</v>
      </c>
      <c r="AP91" s="7">
        <f t="shared" si="46"/>
        <v>0</v>
      </c>
      <c r="AQ91" s="7">
        <f t="shared" si="46"/>
        <v>3731.3</v>
      </c>
      <c r="AR91" s="7">
        <f t="shared" si="46"/>
        <v>3731.3</v>
      </c>
      <c r="AS91" s="7">
        <f t="shared" ref="AS91:AX91" si="47">AS92</f>
        <v>4131</v>
      </c>
      <c r="AT91" s="7">
        <f t="shared" si="47"/>
        <v>0</v>
      </c>
      <c r="AU91" s="7">
        <f t="shared" si="47"/>
        <v>4131</v>
      </c>
      <c r="AV91" s="7">
        <f t="shared" si="47"/>
        <v>0</v>
      </c>
      <c r="AW91" s="7">
        <f t="shared" si="47"/>
        <v>0</v>
      </c>
      <c r="AX91" s="7">
        <f t="shared" si="47"/>
        <v>3768.8</v>
      </c>
      <c r="AY91" s="7">
        <f t="shared" si="46"/>
        <v>0</v>
      </c>
      <c r="AZ91" s="7">
        <f>AZ92</f>
        <v>3768.8</v>
      </c>
      <c r="BA91" s="7">
        <f t="shared" si="46"/>
        <v>0</v>
      </c>
      <c r="BB91" s="7">
        <f t="shared" si="46"/>
        <v>0</v>
      </c>
      <c r="BC91" s="7">
        <f t="shared" si="46"/>
        <v>0</v>
      </c>
      <c r="BD91" s="7">
        <f t="shared" si="46"/>
        <v>0</v>
      </c>
      <c r="BE91" s="7">
        <f t="shared" si="46"/>
        <v>0</v>
      </c>
      <c r="BF91" s="7">
        <f t="shared" si="46"/>
        <v>0</v>
      </c>
      <c r="BG91" s="7">
        <f t="shared" si="46"/>
        <v>0</v>
      </c>
      <c r="BH91" s="7">
        <f t="shared" si="46"/>
        <v>0</v>
      </c>
      <c r="BI91" s="7">
        <f t="shared" si="46"/>
        <v>0</v>
      </c>
      <c r="BJ91" s="7">
        <f t="shared" si="46"/>
        <v>0</v>
      </c>
      <c r="BK91" s="7">
        <f t="shared" si="46"/>
        <v>0</v>
      </c>
      <c r="BL91" s="7">
        <f>BL92</f>
        <v>0</v>
      </c>
    </row>
    <row r="92" spans="1:64" ht="152.25" customHeight="1" x14ac:dyDescent="0.2">
      <c r="A92" s="23" t="s">
        <v>383</v>
      </c>
      <c r="B92" s="23" t="s">
        <v>384</v>
      </c>
      <c r="C92" s="24" t="s">
        <v>385</v>
      </c>
      <c r="D92" s="21" t="s">
        <v>445</v>
      </c>
      <c r="E92" s="21" t="s">
        <v>0</v>
      </c>
      <c r="F92" s="21" t="s">
        <v>0</v>
      </c>
      <c r="G92" s="21" t="s">
        <v>0</v>
      </c>
      <c r="H92" s="21" t="s">
        <v>0</v>
      </c>
      <c r="I92" s="21" t="s">
        <v>0</v>
      </c>
      <c r="J92" s="6" t="s">
        <v>0</v>
      </c>
      <c r="K92" s="21" t="s">
        <v>0</v>
      </c>
      <c r="L92" s="21" t="s">
        <v>0</v>
      </c>
      <c r="M92" s="21" t="s">
        <v>0</v>
      </c>
      <c r="N92" s="21" t="s">
        <v>0</v>
      </c>
      <c r="O92" s="21" t="s">
        <v>0</v>
      </c>
      <c r="P92" s="21" t="s">
        <v>0</v>
      </c>
      <c r="Q92" s="6" t="s">
        <v>0</v>
      </c>
      <c r="R92" s="21" t="s">
        <v>0</v>
      </c>
      <c r="S92" s="21" t="s">
        <v>0</v>
      </c>
      <c r="T92" s="21" t="s">
        <v>0</v>
      </c>
      <c r="U92" s="21" t="s">
        <v>0</v>
      </c>
      <c r="V92" s="21" t="s">
        <v>0</v>
      </c>
      <c r="W92" s="21" t="s">
        <v>0</v>
      </c>
      <c r="X92" s="21" t="s">
        <v>541</v>
      </c>
      <c r="Y92" s="21" t="s">
        <v>0</v>
      </c>
      <c r="Z92" s="21" t="s">
        <v>0</v>
      </c>
      <c r="AA92" s="21" t="s">
        <v>0</v>
      </c>
      <c r="AB92" s="21" t="s">
        <v>0</v>
      </c>
      <c r="AC92" s="21" t="s">
        <v>0</v>
      </c>
      <c r="AD92" s="21" t="s">
        <v>542</v>
      </c>
      <c r="AE92" s="21" t="s">
        <v>0</v>
      </c>
      <c r="AF92" s="21" t="s">
        <v>0</v>
      </c>
      <c r="AG92" s="6" t="s">
        <v>0</v>
      </c>
      <c r="AH92" s="6" t="s">
        <v>189</v>
      </c>
      <c r="AI92" s="1">
        <f>AK92+AM92+AO92+AQ92</f>
        <v>3731.3</v>
      </c>
      <c r="AJ92" s="1">
        <f>AL92+AN92+AP92+AR92</f>
        <v>3731.3</v>
      </c>
      <c r="AK92" s="1">
        <v>0</v>
      </c>
      <c r="AL92" s="25">
        <v>0</v>
      </c>
      <c r="AM92" s="1">
        <v>0</v>
      </c>
      <c r="AN92" s="1">
        <v>0</v>
      </c>
      <c r="AO92" s="1">
        <v>0</v>
      </c>
      <c r="AP92" s="1">
        <v>0</v>
      </c>
      <c r="AQ92" s="1">
        <v>3731.3</v>
      </c>
      <c r="AR92" s="1">
        <v>3731.3</v>
      </c>
      <c r="AS92" s="1">
        <f>AT92+AU92+AV92+AW92</f>
        <v>4131</v>
      </c>
      <c r="AT92" s="1">
        <v>0</v>
      </c>
      <c r="AU92" s="1">
        <v>4131</v>
      </c>
      <c r="AV92" s="1">
        <v>0</v>
      </c>
      <c r="AW92" s="1">
        <v>0</v>
      </c>
      <c r="AX92" s="1">
        <f>AY92+AZ92+BA92+BB92</f>
        <v>3768.8</v>
      </c>
      <c r="AY92" s="1">
        <v>0</v>
      </c>
      <c r="AZ92" s="1">
        <v>3768.8</v>
      </c>
      <c r="BA92" s="1">
        <v>0</v>
      </c>
      <c r="BB92" s="1">
        <v>0</v>
      </c>
      <c r="BC92" s="1">
        <f>BD92+BE92+BF92+BG92</f>
        <v>0</v>
      </c>
      <c r="BD92" s="1">
        <v>0</v>
      </c>
      <c r="BE92" s="1">
        <v>0</v>
      </c>
      <c r="BF92" s="1">
        <v>0</v>
      </c>
      <c r="BG92" s="1">
        <v>0</v>
      </c>
      <c r="BH92" s="1">
        <f>BI92+BJ92+BK92+BL92</f>
        <v>0</v>
      </c>
      <c r="BI92" s="1">
        <v>0</v>
      </c>
      <c r="BJ92" s="1">
        <v>0</v>
      </c>
      <c r="BK92" s="1">
        <v>0</v>
      </c>
      <c r="BL92" s="1">
        <v>0</v>
      </c>
    </row>
    <row r="93" spans="1:64" ht="19.899999999999999" customHeight="1" x14ac:dyDescent="0.2">
      <c r="A93" s="21" t="s">
        <v>386</v>
      </c>
      <c r="B93" s="21" t="s">
        <v>387</v>
      </c>
      <c r="C93" s="5" t="s">
        <v>388</v>
      </c>
      <c r="D93" s="22" t="s">
        <v>109</v>
      </c>
      <c r="E93" s="22" t="s">
        <v>109</v>
      </c>
      <c r="F93" s="22" t="s">
        <v>109</v>
      </c>
      <c r="G93" s="22" t="s">
        <v>109</v>
      </c>
      <c r="H93" s="22" t="s">
        <v>109</v>
      </c>
      <c r="I93" s="22" t="s">
        <v>109</v>
      </c>
      <c r="J93" s="22" t="s">
        <v>109</v>
      </c>
      <c r="K93" s="22" t="s">
        <v>109</v>
      </c>
      <c r="L93" s="22" t="s">
        <v>109</v>
      </c>
      <c r="M93" s="22" t="s">
        <v>109</v>
      </c>
      <c r="N93" s="22" t="s">
        <v>109</v>
      </c>
      <c r="O93" s="22" t="s">
        <v>109</v>
      </c>
      <c r="P93" s="22" t="s">
        <v>109</v>
      </c>
      <c r="Q93" s="22" t="s">
        <v>109</v>
      </c>
      <c r="R93" s="22" t="s">
        <v>109</v>
      </c>
      <c r="S93" s="22" t="s">
        <v>109</v>
      </c>
      <c r="T93" s="22" t="s">
        <v>109</v>
      </c>
      <c r="U93" s="22" t="s">
        <v>109</v>
      </c>
      <c r="V93" s="22" t="s">
        <v>109</v>
      </c>
      <c r="W93" s="22" t="s">
        <v>109</v>
      </c>
      <c r="X93" s="22" t="s">
        <v>109</v>
      </c>
      <c r="Y93" s="22" t="s">
        <v>109</v>
      </c>
      <c r="Z93" s="22" t="s">
        <v>109</v>
      </c>
      <c r="AA93" s="22" t="s">
        <v>109</v>
      </c>
      <c r="AB93" s="22" t="s">
        <v>109</v>
      </c>
      <c r="AC93" s="22" t="s">
        <v>109</v>
      </c>
      <c r="AD93" s="22" t="s">
        <v>109</v>
      </c>
      <c r="AE93" s="22" t="s">
        <v>109</v>
      </c>
      <c r="AF93" s="22" t="s">
        <v>109</v>
      </c>
      <c r="AG93" s="22" t="s">
        <v>109</v>
      </c>
      <c r="AH93" s="22" t="s">
        <v>109</v>
      </c>
      <c r="AI93" s="7">
        <f>AI94</f>
        <v>288453.3</v>
      </c>
      <c r="AJ93" s="7">
        <f t="shared" ref="AJ93:BL93" si="48">AJ94</f>
        <v>286372.09999999998</v>
      </c>
      <c r="AK93" s="7">
        <f t="shared" si="48"/>
        <v>0</v>
      </c>
      <c r="AL93" s="7">
        <f t="shared" si="48"/>
        <v>0</v>
      </c>
      <c r="AM93" s="7">
        <f t="shared" si="48"/>
        <v>0</v>
      </c>
      <c r="AN93" s="7">
        <f t="shared" si="48"/>
        <v>0</v>
      </c>
      <c r="AO93" s="7">
        <f t="shared" si="48"/>
        <v>4743.8</v>
      </c>
      <c r="AP93" s="7">
        <f t="shared" si="48"/>
        <v>4743.8</v>
      </c>
      <c r="AQ93" s="7">
        <f t="shared" si="48"/>
        <v>283709.5</v>
      </c>
      <c r="AR93" s="7">
        <f t="shared" si="48"/>
        <v>281628.3</v>
      </c>
      <c r="AS93" s="7">
        <f>AS94</f>
        <v>551904.5</v>
      </c>
      <c r="AT93" s="7">
        <f t="shared" si="48"/>
        <v>0</v>
      </c>
      <c r="AU93" s="7">
        <f t="shared" si="48"/>
        <v>950.6</v>
      </c>
      <c r="AV93" s="7">
        <f t="shared" si="48"/>
        <v>57296.800000000003</v>
      </c>
      <c r="AW93" s="7">
        <f t="shared" si="48"/>
        <v>493657.10000000003</v>
      </c>
      <c r="AX93" s="7">
        <f t="shared" si="48"/>
        <v>176767.8</v>
      </c>
      <c r="AY93" s="7">
        <f t="shared" si="48"/>
        <v>0</v>
      </c>
      <c r="AZ93" s="7">
        <f t="shared" si="48"/>
        <v>0</v>
      </c>
      <c r="BA93" s="7">
        <f t="shared" si="48"/>
        <v>1620</v>
      </c>
      <c r="BB93" s="7">
        <f t="shared" si="48"/>
        <v>175147.8</v>
      </c>
      <c r="BC93" s="7">
        <f t="shared" si="48"/>
        <v>10468.799999999999</v>
      </c>
      <c r="BD93" s="7">
        <f t="shared" si="48"/>
        <v>0</v>
      </c>
      <c r="BE93" s="7">
        <f t="shared" si="48"/>
        <v>0</v>
      </c>
      <c r="BF93" s="7">
        <f t="shared" si="48"/>
        <v>0</v>
      </c>
      <c r="BG93" s="7">
        <f t="shared" si="48"/>
        <v>10468.799999999999</v>
      </c>
      <c r="BH93" s="7">
        <f t="shared" si="48"/>
        <v>141199.70000000001</v>
      </c>
      <c r="BI93" s="7">
        <f t="shared" si="48"/>
        <v>0</v>
      </c>
      <c r="BJ93" s="7">
        <f t="shared" si="48"/>
        <v>0</v>
      </c>
      <c r="BK93" s="7">
        <f t="shared" si="48"/>
        <v>0</v>
      </c>
      <c r="BL93" s="7">
        <f t="shared" si="48"/>
        <v>141199.70000000001</v>
      </c>
    </row>
    <row r="94" spans="1:64" ht="31.5" customHeight="1" x14ac:dyDescent="0.2">
      <c r="A94" s="21" t="s">
        <v>389</v>
      </c>
      <c r="B94" s="21" t="s">
        <v>390</v>
      </c>
      <c r="C94" s="5" t="s">
        <v>391</v>
      </c>
      <c r="D94" s="22" t="s">
        <v>109</v>
      </c>
      <c r="E94" s="22" t="s">
        <v>109</v>
      </c>
      <c r="F94" s="22" t="s">
        <v>109</v>
      </c>
      <c r="G94" s="22" t="s">
        <v>109</v>
      </c>
      <c r="H94" s="22" t="s">
        <v>109</v>
      </c>
      <c r="I94" s="22" t="s">
        <v>109</v>
      </c>
      <c r="J94" s="22" t="s">
        <v>109</v>
      </c>
      <c r="K94" s="22" t="s">
        <v>109</v>
      </c>
      <c r="L94" s="22" t="s">
        <v>109</v>
      </c>
      <c r="M94" s="22" t="s">
        <v>109</v>
      </c>
      <c r="N94" s="22" t="s">
        <v>109</v>
      </c>
      <c r="O94" s="22" t="s">
        <v>109</v>
      </c>
      <c r="P94" s="22" t="s">
        <v>109</v>
      </c>
      <c r="Q94" s="22" t="s">
        <v>109</v>
      </c>
      <c r="R94" s="22" t="s">
        <v>109</v>
      </c>
      <c r="S94" s="22" t="s">
        <v>109</v>
      </c>
      <c r="T94" s="22" t="s">
        <v>109</v>
      </c>
      <c r="U94" s="22" t="s">
        <v>109</v>
      </c>
      <c r="V94" s="22" t="s">
        <v>109</v>
      </c>
      <c r="W94" s="22" t="s">
        <v>109</v>
      </c>
      <c r="X94" s="22" t="s">
        <v>109</v>
      </c>
      <c r="Y94" s="22" t="s">
        <v>109</v>
      </c>
      <c r="Z94" s="22" t="s">
        <v>109</v>
      </c>
      <c r="AA94" s="22" t="s">
        <v>109</v>
      </c>
      <c r="AB94" s="22" t="s">
        <v>109</v>
      </c>
      <c r="AC94" s="22" t="s">
        <v>109</v>
      </c>
      <c r="AD94" s="22" t="s">
        <v>109</v>
      </c>
      <c r="AE94" s="22" t="s">
        <v>109</v>
      </c>
      <c r="AF94" s="22" t="s">
        <v>109</v>
      </c>
      <c r="AG94" s="22" t="s">
        <v>109</v>
      </c>
      <c r="AH94" s="22" t="s">
        <v>109</v>
      </c>
      <c r="AI94" s="7">
        <f>SUM(AI95:AI102)</f>
        <v>288453.3</v>
      </c>
      <c r="AJ94" s="7">
        <f t="shared" ref="AJ94:BK94" si="49">SUM(AJ95:AJ102)</f>
        <v>286372.09999999998</v>
      </c>
      <c r="AK94" s="7">
        <f t="shared" si="49"/>
        <v>0</v>
      </c>
      <c r="AL94" s="7">
        <f t="shared" si="49"/>
        <v>0</v>
      </c>
      <c r="AM94" s="7">
        <f t="shared" si="49"/>
        <v>0</v>
      </c>
      <c r="AN94" s="7">
        <f t="shared" si="49"/>
        <v>0</v>
      </c>
      <c r="AO94" s="7">
        <f t="shared" si="49"/>
        <v>4743.8</v>
      </c>
      <c r="AP94" s="7">
        <f t="shared" si="49"/>
        <v>4743.8</v>
      </c>
      <c r="AQ94" s="7">
        <f t="shared" si="49"/>
        <v>283709.5</v>
      </c>
      <c r="AR94" s="7">
        <f t="shared" si="49"/>
        <v>281628.3</v>
      </c>
      <c r="AS94" s="7">
        <f t="shared" ref="AS94:AX94" si="50">SUM(AS95:AS102)</f>
        <v>551904.5</v>
      </c>
      <c r="AT94" s="7">
        <f t="shared" si="50"/>
        <v>0</v>
      </c>
      <c r="AU94" s="7">
        <f t="shared" si="50"/>
        <v>950.6</v>
      </c>
      <c r="AV94" s="7">
        <f t="shared" si="50"/>
        <v>57296.800000000003</v>
      </c>
      <c r="AW94" s="7">
        <f t="shared" si="50"/>
        <v>493657.10000000003</v>
      </c>
      <c r="AX94" s="7">
        <f t="shared" si="50"/>
        <v>176767.8</v>
      </c>
      <c r="AY94" s="7">
        <f t="shared" si="49"/>
        <v>0</v>
      </c>
      <c r="AZ94" s="7">
        <f t="shared" si="49"/>
        <v>0</v>
      </c>
      <c r="BA94" s="7">
        <f>SUM(BA95:BA102)</f>
        <v>1620</v>
      </c>
      <c r="BB94" s="7">
        <f>SUM(BB95:BB102)</f>
        <v>175147.8</v>
      </c>
      <c r="BC94" s="7">
        <f t="shared" si="49"/>
        <v>10468.799999999999</v>
      </c>
      <c r="BD94" s="7">
        <f t="shared" si="49"/>
        <v>0</v>
      </c>
      <c r="BE94" s="7">
        <f t="shared" si="49"/>
        <v>0</v>
      </c>
      <c r="BF94" s="7">
        <f t="shared" si="49"/>
        <v>0</v>
      </c>
      <c r="BG94" s="7">
        <f t="shared" si="49"/>
        <v>10468.799999999999</v>
      </c>
      <c r="BH94" s="7">
        <f>SUM(BH95:BH102)</f>
        <v>141199.70000000001</v>
      </c>
      <c r="BI94" s="7">
        <f t="shared" si="49"/>
        <v>0</v>
      </c>
      <c r="BJ94" s="7">
        <f t="shared" si="49"/>
        <v>0</v>
      </c>
      <c r="BK94" s="7">
        <f t="shared" si="49"/>
        <v>0</v>
      </c>
      <c r="BL94" s="7">
        <f>SUM(BL95:BL102)</f>
        <v>141199.70000000001</v>
      </c>
    </row>
    <row r="95" spans="1:64" ht="90" customHeight="1" x14ac:dyDescent="0.2">
      <c r="A95" s="23" t="s">
        <v>392</v>
      </c>
      <c r="B95" s="23" t="s">
        <v>393</v>
      </c>
      <c r="C95" s="24" t="s">
        <v>394</v>
      </c>
      <c r="D95" s="21" t="s">
        <v>445</v>
      </c>
      <c r="E95" s="21" t="s">
        <v>0</v>
      </c>
      <c r="F95" s="21" t="s">
        <v>0</v>
      </c>
      <c r="G95" s="21" t="s">
        <v>0</v>
      </c>
      <c r="H95" s="21" t="s">
        <v>0</v>
      </c>
      <c r="I95" s="21" t="s">
        <v>0</v>
      </c>
      <c r="J95" s="6" t="s">
        <v>0</v>
      </c>
      <c r="K95" s="21" t="s">
        <v>0</v>
      </c>
      <c r="L95" s="21" t="s">
        <v>0</v>
      </c>
      <c r="M95" s="21" t="s">
        <v>0</v>
      </c>
      <c r="N95" s="21" t="s">
        <v>0</v>
      </c>
      <c r="O95" s="21" t="s">
        <v>0</v>
      </c>
      <c r="P95" s="21" t="s">
        <v>0</v>
      </c>
      <c r="Q95" s="6" t="s">
        <v>0</v>
      </c>
      <c r="R95" s="21" t="s">
        <v>0</v>
      </c>
      <c r="S95" s="21" t="s">
        <v>0</v>
      </c>
      <c r="T95" s="21" t="s">
        <v>0</v>
      </c>
      <c r="U95" s="21" t="s">
        <v>0</v>
      </c>
      <c r="V95" s="21" t="s">
        <v>0</v>
      </c>
      <c r="W95" s="21" t="s">
        <v>0</v>
      </c>
      <c r="X95" s="21" t="s">
        <v>0</v>
      </c>
      <c r="Y95" s="21" t="s">
        <v>0</v>
      </c>
      <c r="Z95" s="21" t="s">
        <v>0</v>
      </c>
      <c r="AA95" s="21" t="s">
        <v>0</v>
      </c>
      <c r="AB95" s="21" t="s">
        <v>0</v>
      </c>
      <c r="AC95" s="21" t="s">
        <v>0</v>
      </c>
      <c r="AD95" s="21" t="s">
        <v>545</v>
      </c>
      <c r="AE95" s="21" t="s">
        <v>0</v>
      </c>
      <c r="AF95" s="21" t="s">
        <v>0</v>
      </c>
      <c r="AG95" s="6" t="s">
        <v>0</v>
      </c>
      <c r="AH95" s="6" t="s">
        <v>131</v>
      </c>
      <c r="AI95" s="1">
        <f>AK95+AM95+AO95+AQ95</f>
        <v>6268.1</v>
      </c>
      <c r="AJ95" s="1">
        <f>AL95+AN95+AP95+AR95</f>
        <v>6268.1</v>
      </c>
      <c r="AK95" s="1">
        <v>0</v>
      </c>
      <c r="AL95" s="25">
        <v>0</v>
      </c>
      <c r="AM95" s="1">
        <v>0</v>
      </c>
      <c r="AN95" s="1">
        <v>0</v>
      </c>
      <c r="AO95" s="1">
        <v>0</v>
      </c>
      <c r="AP95" s="1">
        <v>0</v>
      </c>
      <c r="AQ95" s="1">
        <v>6268.1</v>
      </c>
      <c r="AR95" s="1">
        <v>6268.1</v>
      </c>
      <c r="AS95" s="1">
        <f>AT95+AU95+AV95+AW95</f>
        <v>33786</v>
      </c>
      <c r="AT95" s="1">
        <v>0</v>
      </c>
      <c r="AU95" s="1">
        <v>0</v>
      </c>
      <c r="AV95" s="1">
        <v>0</v>
      </c>
      <c r="AW95" s="1">
        <f>25000+8786</f>
        <v>33786</v>
      </c>
      <c r="AX95" s="1">
        <f>AY95+AZ95+BA95+BB95</f>
        <v>8676.2000000000007</v>
      </c>
      <c r="AY95" s="1">
        <v>0</v>
      </c>
      <c r="AZ95" s="1">
        <v>0</v>
      </c>
      <c r="BA95" s="1">
        <v>0</v>
      </c>
      <c r="BB95" s="1">
        <v>8676.2000000000007</v>
      </c>
      <c r="BC95" s="1">
        <f>BD95+BE95+BF95+BG95</f>
        <v>0</v>
      </c>
      <c r="BD95" s="1">
        <v>0</v>
      </c>
      <c r="BE95" s="1">
        <v>0</v>
      </c>
      <c r="BF95" s="1">
        <v>0</v>
      </c>
      <c r="BG95" s="1">
        <v>0</v>
      </c>
      <c r="BH95" s="1">
        <f>BI95+BJ95+BK95+BL95</f>
        <v>0</v>
      </c>
      <c r="BI95" s="1">
        <v>0</v>
      </c>
      <c r="BJ95" s="1">
        <v>0</v>
      </c>
      <c r="BK95" s="1">
        <v>0</v>
      </c>
      <c r="BL95" s="1">
        <v>0</v>
      </c>
    </row>
    <row r="96" spans="1:64" ht="93.75" customHeight="1" x14ac:dyDescent="0.2">
      <c r="A96" s="23" t="s">
        <v>395</v>
      </c>
      <c r="B96" s="23" t="s">
        <v>396</v>
      </c>
      <c r="C96" s="24" t="s">
        <v>397</v>
      </c>
      <c r="D96" s="21" t="s">
        <v>445</v>
      </c>
      <c r="E96" s="21" t="s">
        <v>0</v>
      </c>
      <c r="F96" s="21" t="s">
        <v>0</v>
      </c>
      <c r="G96" s="21" t="s">
        <v>0</v>
      </c>
      <c r="H96" s="21" t="s">
        <v>0</v>
      </c>
      <c r="I96" s="21" t="s">
        <v>0</v>
      </c>
      <c r="J96" s="6" t="s">
        <v>0</v>
      </c>
      <c r="K96" s="21" t="s">
        <v>0</v>
      </c>
      <c r="L96" s="21" t="s">
        <v>0</v>
      </c>
      <c r="M96" s="21" t="s">
        <v>0</v>
      </c>
      <c r="N96" s="21" t="s">
        <v>0</v>
      </c>
      <c r="O96" s="21" t="s">
        <v>0</v>
      </c>
      <c r="P96" s="21" t="s">
        <v>0</v>
      </c>
      <c r="Q96" s="6" t="s">
        <v>0</v>
      </c>
      <c r="R96" s="21" t="s">
        <v>0</v>
      </c>
      <c r="S96" s="21" t="s">
        <v>0</v>
      </c>
      <c r="T96" s="21" t="s">
        <v>0</v>
      </c>
      <c r="U96" s="21" t="s">
        <v>0</v>
      </c>
      <c r="V96" s="21" t="s">
        <v>0</v>
      </c>
      <c r="W96" s="21" t="s">
        <v>0</v>
      </c>
      <c r="X96" s="21" t="s">
        <v>0</v>
      </c>
      <c r="Y96" s="21" t="s">
        <v>0</v>
      </c>
      <c r="Z96" s="21" t="s">
        <v>0</v>
      </c>
      <c r="AA96" s="21" t="s">
        <v>511</v>
      </c>
      <c r="AB96" s="21" t="s">
        <v>0</v>
      </c>
      <c r="AC96" s="21" t="s">
        <v>0</v>
      </c>
      <c r="AD96" s="21" t="s">
        <v>545</v>
      </c>
      <c r="AE96" s="21" t="s">
        <v>0</v>
      </c>
      <c r="AF96" s="21" t="s">
        <v>0</v>
      </c>
      <c r="AG96" s="6" t="s">
        <v>0</v>
      </c>
      <c r="AH96" s="6" t="s">
        <v>398</v>
      </c>
      <c r="AI96" s="1">
        <f t="shared" ref="AI96:AI101" si="51">AK96+AM96+AO96+AQ96</f>
        <v>10687</v>
      </c>
      <c r="AJ96" s="1">
        <f t="shared" ref="AJ96:AJ101" si="52">AL96+AN96+AP96+AR96</f>
        <v>10687</v>
      </c>
      <c r="AK96" s="1">
        <v>0</v>
      </c>
      <c r="AL96" s="25">
        <v>0</v>
      </c>
      <c r="AM96" s="1">
        <v>0</v>
      </c>
      <c r="AN96" s="1">
        <v>0</v>
      </c>
      <c r="AO96" s="1">
        <v>0</v>
      </c>
      <c r="AP96" s="1">
        <v>0</v>
      </c>
      <c r="AQ96" s="1">
        <v>10687</v>
      </c>
      <c r="AR96" s="1">
        <v>10687</v>
      </c>
      <c r="AS96" s="1">
        <f t="shared" ref="AS96:AS98" si="53">AT96+AU96+AV96+AW96</f>
        <v>29725.9</v>
      </c>
      <c r="AT96" s="1">
        <v>0</v>
      </c>
      <c r="AU96" s="1">
        <v>0</v>
      </c>
      <c r="AV96" s="1">
        <v>0</v>
      </c>
      <c r="AW96" s="1">
        <f>29065.9+660</f>
        <v>29725.9</v>
      </c>
      <c r="AX96" s="1">
        <f>AY96+AZ96+BA96+BB96</f>
        <v>20310.099999999999</v>
      </c>
      <c r="AY96" s="1">
        <v>0</v>
      </c>
      <c r="AZ96" s="1">
        <v>0</v>
      </c>
      <c r="BA96" s="1">
        <v>0</v>
      </c>
      <c r="BB96" s="1">
        <f>19650.1+660</f>
        <v>20310.099999999999</v>
      </c>
      <c r="BC96" s="1">
        <f t="shared" ref="BC96:BC102" si="54">BD96+BE96+BF96+BG96</f>
        <v>0</v>
      </c>
      <c r="BD96" s="1">
        <v>0</v>
      </c>
      <c r="BE96" s="1">
        <v>0</v>
      </c>
      <c r="BF96" s="1">
        <v>0</v>
      </c>
      <c r="BG96" s="1">
        <v>0</v>
      </c>
      <c r="BH96" s="1">
        <f t="shared" ref="BH96:BH101" si="55">BI96+BJ96+BK96+BL96</f>
        <v>0</v>
      </c>
      <c r="BI96" s="1">
        <v>0</v>
      </c>
      <c r="BJ96" s="1">
        <v>0</v>
      </c>
      <c r="BK96" s="1">
        <v>0</v>
      </c>
      <c r="BL96" s="1">
        <v>0</v>
      </c>
    </row>
    <row r="97" spans="1:64" ht="91.5" customHeight="1" x14ac:dyDescent="0.2">
      <c r="A97" s="23" t="s">
        <v>399</v>
      </c>
      <c r="B97" s="23" t="s">
        <v>400</v>
      </c>
      <c r="C97" s="24" t="s">
        <v>401</v>
      </c>
      <c r="D97" s="21" t="s">
        <v>445</v>
      </c>
      <c r="E97" s="21" t="s">
        <v>0</v>
      </c>
      <c r="F97" s="21" t="s">
        <v>0</v>
      </c>
      <c r="G97" s="21" t="s">
        <v>0</v>
      </c>
      <c r="H97" s="21" t="s">
        <v>0</v>
      </c>
      <c r="I97" s="21" t="s">
        <v>0</v>
      </c>
      <c r="J97" s="6" t="s">
        <v>0</v>
      </c>
      <c r="K97" s="21" t="s">
        <v>0</v>
      </c>
      <c r="L97" s="21" t="s">
        <v>0</v>
      </c>
      <c r="M97" s="21" t="s">
        <v>0</v>
      </c>
      <c r="N97" s="21" t="s">
        <v>0</v>
      </c>
      <c r="O97" s="21" t="s">
        <v>0</v>
      </c>
      <c r="P97" s="21" t="s">
        <v>0</v>
      </c>
      <c r="Q97" s="6" t="s">
        <v>0</v>
      </c>
      <c r="R97" s="21" t="s">
        <v>0</v>
      </c>
      <c r="S97" s="21" t="s">
        <v>0</v>
      </c>
      <c r="T97" s="21" t="s">
        <v>0</v>
      </c>
      <c r="U97" s="21" t="s">
        <v>0</v>
      </c>
      <c r="V97" s="21" t="s">
        <v>0</v>
      </c>
      <c r="W97" s="21" t="s">
        <v>0</v>
      </c>
      <c r="X97" s="21" t="s">
        <v>0</v>
      </c>
      <c r="Y97" s="21" t="s">
        <v>0</v>
      </c>
      <c r="Z97" s="21" t="s">
        <v>0</v>
      </c>
      <c r="AA97" s="21" t="s">
        <v>0</v>
      </c>
      <c r="AB97" s="21" t="s">
        <v>0</v>
      </c>
      <c r="AC97" s="21" t="s">
        <v>0</v>
      </c>
      <c r="AD97" s="21" t="s">
        <v>545</v>
      </c>
      <c r="AE97" s="21" t="s">
        <v>0</v>
      </c>
      <c r="AF97" s="21" t="s">
        <v>0</v>
      </c>
      <c r="AG97" s="6" t="s">
        <v>0</v>
      </c>
      <c r="AH97" s="6" t="s">
        <v>402</v>
      </c>
      <c r="AI97" s="1">
        <f t="shared" si="51"/>
        <v>78629.8</v>
      </c>
      <c r="AJ97" s="1">
        <f t="shared" si="52"/>
        <v>78629.8</v>
      </c>
      <c r="AK97" s="1">
        <v>0</v>
      </c>
      <c r="AL97" s="25">
        <v>0</v>
      </c>
      <c r="AM97" s="1">
        <v>0</v>
      </c>
      <c r="AN97" s="1">
        <v>0</v>
      </c>
      <c r="AO97" s="1">
        <v>0</v>
      </c>
      <c r="AP97" s="1">
        <v>0</v>
      </c>
      <c r="AQ97" s="1">
        <v>78629.8</v>
      </c>
      <c r="AR97" s="1">
        <v>78629.8</v>
      </c>
      <c r="AS97" s="1">
        <f t="shared" si="53"/>
        <v>156487.70000000001</v>
      </c>
      <c r="AT97" s="1">
        <v>0</v>
      </c>
      <c r="AU97" s="1">
        <v>0</v>
      </c>
      <c r="AV97" s="1">
        <v>0</v>
      </c>
      <c r="AW97" s="1">
        <v>156487.70000000001</v>
      </c>
      <c r="AX97" s="1">
        <f t="shared" ref="AX97:AX101" si="56">AY97+AZ97+BA97+BB97</f>
        <v>14649.9</v>
      </c>
      <c r="AY97" s="1">
        <v>0</v>
      </c>
      <c r="AZ97" s="1">
        <v>0</v>
      </c>
      <c r="BA97" s="1">
        <v>0</v>
      </c>
      <c r="BB97" s="1">
        <v>14649.9</v>
      </c>
      <c r="BC97" s="1">
        <f t="shared" si="54"/>
        <v>0</v>
      </c>
      <c r="BD97" s="1">
        <v>0</v>
      </c>
      <c r="BE97" s="1">
        <v>0</v>
      </c>
      <c r="BF97" s="1">
        <v>0</v>
      </c>
      <c r="BG97" s="1">
        <v>0</v>
      </c>
      <c r="BH97" s="1">
        <f t="shared" si="55"/>
        <v>0</v>
      </c>
      <c r="BI97" s="1">
        <v>0</v>
      </c>
      <c r="BJ97" s="1">
        <v>0</v>
      </c>
      <c r="BK97" s="1">
        <v>0</v>
      </c>
      <c r="BL97" s="1">
        <v>0</v>
      </c>
    </row>
    <row r="98" spans="1:64" ht="94.5" customHeight="1" x14ac:dyDescent="0.2">
      <c r="A98" s="23" t="s">
        <v>403</v>
      </c>
      <c r="B98" s="23" t="s">
        <v>404</v>
      </c>
      <c r="C98" s="24" t="s">
        <v>405</v>
      </c>
      <c r="D98" s="21" t="s">
        <v>445</v>
      </c>
      <c r="E98" s="21" t="s">
        <v>0</v>
      </c>
      <c r="F98" s="21" t="s">
        <v>0</v>
      </c>
      <c r="G98" s="21" t="s">
        <v>0</v>
      </c>
      <c r="H98" s="21" t="s">
        <v>0</v>
      </c>
      <c r="I98" s="21" t="s">
        <v>0</v>
      </c>
      <c r="J98" s="6" t="s">
        <v>0</v>
      </c>
      <c r="K98" s="21" t="s">
        <v>0</v>
      </c>
      <c r="L98" s="21" t="s">
        <v>0</v>
      </c>
      <c r="M98" s="21" t="s">
        <v>0</v>
      </c>
      <c r="N98" s="21" t="s">
        <v>0</v>
      </c>
      <c r="O98" s="21" t="s">
        <v>0</v>
      </c>
      <c r="P98" s="21" t="s">
        <v>0</v>
      </c>
      <c r="Q98" s="6" t="s">
        <v>0</v>
      </c>
      <c r="R98" s="21" t="s">
        <v>0</v>
      </c>
      <c r="S98" s="21" t="s">
        <v>0</v>
      </c>
      <c r="T98" s="21" t="s">
        <v>0</v>
      </c>
      <c r="U98" s="21" t="s">
        <v>0</v>
      </c>
      <c r="V98" s="21" t="s">
        <v>0</v>
      </c>
      <c r="W98" s="21" t="s">
        <v>0</v>
      </c>
      <c r="X98" s="21" t="s">
        <v>0</v>
      </c>
      <c r="Y98" s="21" t="s">
        <v>0</v>
      </c>
      <c r="Z98" s="21" t="s">
        <v>0</v>
      </c>
      <c r="AA98" s="21" t="s">
        <v>0</v>
      </c>
      <c r="AB98" s="21" t="s">
        <v>0</v>
      </c>
      <c r="AC98" s="21" t="s">
        <v>0</v>
      </c>
      <c r="AD98" s="21" t="s">
        <v>545</v>
      </c>
      <c r="AE98" s="21" t="s">
        <v>0</v>
      </c>
      <c r="AF98" s="21" t="s">
        <v>0</v>
      </c>
      <c r="AG98" s="6" t="s">
        <v>0</v>
      </c>
      <c r="AH98" s="6" t="s">
        <v>406</v>
      </c>
      <c r="AI98" s="1">
        <f t="shared" si="51"/>
        <v>132454.9</v>
      </c>
      <c r="AJ98" s="1">
        <f t="shared" si="52"/>
        <v>130373.7</v>
      </c>
      <c r="AK98" s="1">
        <v>0</v>
      </c>
      <c r="AL98" s="25">
        <v>0</v>
      </c>
      <c r="AM98" s="1">
        <v>0</v>
      </c>
      <c r="AN98" s="1">
        <v>0</v>
      </c>
      <c r="AO98" s="1">
        <v>323.8</v>
      </c>
      <c r="AP98" s="1">
        <v>323.8</v>
      </c>
      <c r="AQ98" s="1">
        <v>132131.1</v>
      </c>
      <c r="AR98" s="1">
        <v>130049.9</v>
      </c>
      <c r="AS98" s="1">
        <f t="shared" si="53"/>
        <v>170080.1</v>
      </c>
      <c r="AT98" s="1">
        <v>0</v>
      </c>
      <c r="AU98" s="1">
        <v>0</v>
      </c>
      <c r="AV98" s="1">
        <v>0</v>
      </c>
      <c r="AW98" s="1">
        <f>3000+6388.2+160691.9</f>
        <v>170080.1</v>
      </c>
      <c r="AX98" s="1">
        <f t="shared" si="56"/>
        <v>72303.899999999994</v>
      </c>
      <c r="AY98" s="1">
        <v>0</v>
      </c>
      <c r="AZ98" s="1">
        <v>0</v>
      </c>
      <c r="BA98" s="1">
        <v>0</v>
      </c>
      <c r="BB98" s="1">
        <v>72303.899999999994</v>
      </c>
      <c r="BC98" s="1">
        <f t="shared" si="54"/>
        <v>0</v>
      </c>
      <c r="BD98" s="1">
        <v>0</v>
      </c>
      <c r="BE98" s="1">
        <v>0</v>
      </c>
      <c r="BF98" s="1">
        <v>0</v>
      </c>
      <c r="BG98" s="1">
        <v>0</v>
      </c>
      <c r="BH98" s="1">
        <f t="shared" si="55"/>
        <v>0</v>
      </c>
      <c r="BI98" s="1">
        <v>0</v>
      </c>
      <c r="BJ98" s="1">
        <v>0</v>
      </c>
      <c r="BK98" s="1">
        <v>0</v>
      </c>
      <c r="BL98" s="1">
        <v>0</v>
      </c>
    </row>
    <row r="99" spans="1:64" ht="93.75" customHeight="1" x14ac:dyDescent="0.2">
      <c r="A99" s="23" t="s">
        <v>407</v>
      </c>
      <c r="B99" s="23" t="s">
        <v>408</v>
      </c>
      <c r="C99" s="24" t="s">
        <v>409</v>
      </c>
      <c r="D99" s="21" t="s">
        <v>445</v>
      </c>
      <c r="E99" s="21" t="s">
        <v>0</v>
      </c>
      <c r="F99" s="21" t="s">
        <v>0</v>
      </c>
      <c r="G99" s="21" t="s">
        <v>0</v>
      </c>
      <c r="H99" s="21" t="s">
        <v>0</v>
      </c>
      <c r="I99" s="21" t="s">
        <v>0</v>
      </c>
      <c r="J99" s="6" t="s">
        <v>0</v>
      </c>
      <c r="K99" s="21" t="s">
        <v>0</v>
      </c>
      <c r="L99" s="21" t="s">
        <v>0</v>
      </c>
      <c r="M99" s="21" t="s">
        <v>0</v>
      </c>
      <c r="N99" s="21" t="s">
        <v>0</v>
      </c>
      <c r="O99" s="21" t="s">
        <v>0</v>
      </c>
      <c r="P99" s="21" t="s">
        <v>0</v>
      </c>
      <c r="Q99" s="6" t="s">
        <v>0</v>
      </c>
      <c r="R99" s="21" t="s">
        <v>0</v>
      </c>
      <c r="S99" s="21" t="s">
        <v>0</v>
      </c>
      <c r="T99" s="21" t="s">
        <v>0</v>
      </c>
      <c r="U99" s="21" t="s">
        <v>0</v>
      </c>
      <c r="V99" s="21" t="s">
        <v>0</v>
      </c>
      <c r="W99" s="21" t="s">
        <v>0</v>
      </c>
      <c r="X99" s="21" t="s">
        <v>0</v>
      </c>
      <c r="Y99" s="21" t="s">
        <v>0</v>
      </c>
      <c r="Z99" s="21" t="s">
        <v>0</v>
      </c>
      <c r="AA99" s="21" t="s">
        <v>0</v>
      </c>
      <c r="AB99" s="21" t="s">
        <v>0</v>
      </c>
      <c r="AC99" s="21" t="s">
        <v>0</v>
      </c>
      <c r="AD99" s="21" t="s">
        <v>545</v>
      </c>
      <c r="AE99" s="21" t="s">
        <v>0</v>
      </c>
      <c r="AF99" s="21" t="s">
        <v>0</v>
      </c>
      <c r="AG99" s="6" t="s">
        <v>0</v>
      </c>
      <c r="AH99" s="6" t="s">
        <v>167</v>
      </c>
      <c r="AI99" s="1">
        <f t="shared" si="51"/>
        <v>3542.4</v>
      </c>
      <c r="AJ99" s="1">
        <f t="shared" si="52"/>
        <v>3542.4</v>
      </c>
      <c r="AK99" s="1">
        <v>0</v>
      </c>
      <c r="AL99" s="25">
        <v>0</v>
      </c>
      <c r="AM99" s="1">
        <v>0</v>
      </c>
      <c r="AN99" s="1">
        <v>0</v>
      </c>
      <c r="AO99" s="1">
        <v>0</v>
      </c>
      <c r="AP99" s="1">
        <v>0</v>
      </c>
      <c r="AQ99" s="1">
        <v>3542.4</v>
      </c>
      <c r="AR99" s="1">
        <v>3542.4</v>
      </c>
      <c r="AS99" s="1">
        <f>AT99+AU99+AV99+AW99</f>
        <v>3685.3</v>
      </c>
      <c r="AT99" s="1">
        <v>0</v>
      </c>
      <c r="AU99" s="1">
        <v>0</v>
      </c>
      <c r="AV99" s="1">
        <v>2500</v>
      </c>
      <c r="AW99" s="1">
        <v>1185.3</v>
      </c>
      <c r="AX99" s="1">
        <f t="shared" si="56"/>
        <v>0</v>
      </c>
      <c r="AY99" s="1">
        <v>0</v>
      </c>
      <c r="AZ99" s="1">
        <v>0</v>
      </c>
      <c r="BA99" s="1">
        <v>0</v>
      </c>
      <c r="BB99" s="1">
        <v>0</v>
      </c>
      <c r="BC99" s="1">
        <f t="shared" si="54"/>
        <v>0</v>
      </c>
      <c r="BD99" s="1">
        <v>0</v>
      </c>
      <c r="BE99" s="1">
        <v>0</v>
      </c>
      <c r="BF99" s="1">
        <v>0</v>
      </c>
      <c r="BG99" s="1">
        <v>0</v>
      </c>
      <c r="BH99" s="1">
        <f t="shared" si="55"/>
        <v>0</v>
      </c>
      <c r="BI99" s="1">
        <v>0</v>
      </c>
      <c r="BJ99" s="1">
        <v>0</v>
      </c>
      <c r="BK99" s="1">
        <v>0</v>
      </c>
      <c r="BL99" s="1">
        <v>0</v>
      </c>
    </row>
    <row r="100" spans="1:64" ht="91.5" customHeight="1" x14ac:dyDescent="0.2">
      <c r="A100" s="23" t="s">
        <v>410</v>
      </c>
      <c r="B100" s="23" t="s">
        <v>411</v>
      </c>
      <c r="C100" s="24" t="s">
        <v>412</v>
      </c>
      <c r="D100" s="21" t="s">
        <v>445</v>
      </c>
      <c r="E100" s="21" t="s">
        <v>0</v>
      </c>
      <c r="F100" s="21" t="s">
        <v>0</v>
      </c>
      <c r="G100" s="21" t="s">
        <v>0</v>
      </c>
      <c r="H100" s="21" t="s">
        <v>0</v>
      </c>
      <c r="I100" s="21" t="s">
        <v>0</v>
      </c>
      <c r="J100" s="6" t="s">
        <v>0</v>
      </c>
      <c r="K100" s="21" t="s">
        <v>0</v>
      </c>
      <c r="L100" s="21" t="s">
        <v>0</v>
      </c>
      <c r="M100" s="21" t="s">
        <v>0</v>
      </c>
      <c r="N100" s="21" t="s">
        <v>0</v>
      </c>
      <c r="O100" s="21" t="s">
        <v>0</v>
      </c>
      <c r="P100" s="21" t="s">
        <v>0</v>
      </c>
      <c r="Q100" s="6" t="s">
        <v>0</v>
      </c>
      <c r="R100" s="21" t="s">
        <v>0</v>
      </c>
      <c r="S100" s="21" t="s">
        <v>0</v>
      </c>
      <c r="T100" s="21" t="s">
        <v>0</v>
      </c>
      <c r="U100" s="21" t="s">
        <v>0</v>
      </c>
      <c r="V100" s="21" t="s">
        <v>0</v>
      </c>
      <c r="W100" s="21" t="s">
        <v>0</v>
      </c>
      <c r="X100" s="21" t="s">
        <v>0</v>
      </c>
      <c r="Y100" s="21" t="s">
        <v>0</v>
      </c>
      <c r="Z100" s="21" t="s">
        <v>0</v>
      </c>
      <c r="AA100" s="21" t="s">
        <v>0</v>
      </c>
      <c r="AB100" s="21" t="s">
        <v>0</v>
      </c>
      <c r="AC100" s="21" t="s">
        <v>0</v>
      </c>
      <c r="AD100" s="21" t="s">
        <v>545</v>
      </c>
      <c r="AE100" s="21" t="s">
        <v>0</v>
      </c>
      <c r="AF100" s="21" t="s">
        <v>0</v>
      </c>
      <c r="AG100" s="6" t="s">
        <v>0</v>
      </c>
      <c r="AH100" s="6" t="s">
        <v>185</v>
      </c>
      <c r="AI100" s="1">
        <f t="shared" si="51"/>
        <v>5701</v>
      </c>
      <c r="AJ100" s="1">
        <f t="shared" si="52"/>
        <v>5701</v>
      </c>
      <c r="AK100" s="1">
        <v>0</v>
      </c>
      <c r="AL100" s="25">
        <v>0</v>
      </c>
      <c r="AM100" s="1">
        <v>0</v>
      </c>
      <c r="AN100" s="1">
        <v>0</v>
      </c>
      <c r="AO100" s="1">
        <v>0</v>
      </c>
      <c r="AP100" s="1">
        <v>0</v>
      </c>
      <c r="AQ100" s="1">
        <v>5701</v>
      </c>
      <c r="AR100" s="1">
        <v>5701</v>
      </c>
      <c r="AS100" s="1">
        <f>AT100+AU100+AV100+AW100</f>
        <v>51150</v>
      </c>
      <c r="AT100" s="1">
        <v>0</v>
      </c>
      <c r="AU100" s="1">
        <v>0</v>
      </c>
      <c r="AV100" s="1">
        <f>50000+650</f>
        <v>50650</v>
      </c>
      <c r="AW100" s="1">
        <v>500</v>
      </c>
      <c r="AX100" s="1">
        <f>AY100+AZ100+BA100+BB100</f>
        <v>1170</v>
      </c>
      <c r="AY100" s="1">
        <v>0</v>
      </c>
      <c r="AZ100" s="1">
        <v>0</v>
      </c>
      <c r="BA100" s="1">
        <v>1170</v>
      </c>
      <c r="BB100" s="1">
        <v>0</v>
      </c>
      <c r="BC100" s="1">
        <f t="shared" si="54"/>
        <v>0</v>
      </c>
      <c r="BD100" s="1">
        <v>0</v>
      </c>
      <c r="BE100" s="1">
        <v>0</v>
      </c>
      <c r="BF100" s="1">
        <v>0</v>
      </c>
      <c r="BG100" s="1">
        <v>0</v>
      </c>
      <c r="BH100" s="1">
        <f t="shared" si="55"/>
        <v>0</v>
      </c>
      <c r="BI100" s="1">
        <v>0</v>
      </c>
      <c r="BJ100" s="1">
        <v>0</v>
      </c>
      <c r="BK100" s="1">
        <v>0</v>
      </c>
      <c r="BL100" s="1">
        <v>0</v>
      </c>
    </row>
    <row r="101" spans="1:64" ht="89.25" customHeight="1" x14ac:dyDescent="0.2">
      <c r="A101" s="23" t="s">
        <v>413</v>
      </c>
      <c r="B101" s="23" t="s">
        <v>414</v>
      </c>
      <c r="C101" s="24" t="s">
        <v>415</v>
      </c>
      <c r="D101" s="21" t="s">
        <v>445</v>
      </c>
      <c r="E101" s="21" t="s">
        <v>0</v>
      </c>
      <c r="F101" s="21" t="s">
        <v>0</v>
      </c>
      <c r="G101" s="21" t="s">
        <v>0</v>
      </c>
      <c r="H101" s="21" t="s">
        <v>0</v>
      </c>
      <c r="I101" s="21" t="s">
        <v>0</v>
      </c>
      <c r="J101" s="6" t="s">
        <v>0</v>
      </c>
      <c r="K101" s="21" t="s">
        <v>0</v>
      </c>
      <c r="L101" s="21" t="s">
        <v>0</v>
      </c>
      <c r="M101" s="21" t="s">
        <v>0</v>
      </c>
      <c r="N101" s="21" t="s">
        <v>0</v>
      </c>
      <c r="O101" s="21" t="s">
        <v>0</v>
      </c>
      <c r="P101" s="21" t="s">
        <v>0</v>
      </c>
      <c r="Q101" s="6" t="s">
        <v>0</v>
      </c>
      <c r="R101" s="21" t="s">
        <v>0</v>
      </c>
      <c r="S101" s="21" t="s">
        <v>0</v>
      </c>
      <c r="T101" s="21" t="s">
        <v>0</v>
      </c>
      <c r="U101" s="21" t="s">
        <v>0</v>
      </c>
      <c r="V101" s="21" t="s">
        <v>0</v>
      </c>
      <c r="W101" s="21" t="s">
        <v>0</v>
      </c>
      <c r="X101" s="21" t="s">
        <v>0</v>
      </c>
      <c r="Y101" s="21" t="s">
        <v>0</v>
      </c>
      <c r="Z101" s="21" t="s">
        <v>0</v>
      </c>
      <c r="AA101" s="21" t="s">
        <v>0</v>
      </c>
      <c r="AB101" s="21" t="s">
        <v>0</v>
      </c>
      <c r="AC101" s="21" t="s">
        <v>0</v>
      </c>
      <c r="AD101" s="21" t="s">
        <v>545</v>
      </c>
      <c r="AE101" s="21" t="s">
        <v>0</v>
      </c>
      <c r="AF101" s="21" t="s">
        <v>0</v>
      </c>
      <c r="AG101" s="6" t="s">
        <v>0</v>
      </c>
      <c r="AH101" s="6" t="s">
        <v>118</v>
      </c>
      <c r="AI101" s="1">
        <f t="shared" si="51"/>
        <v>4985.5</v>
      </c>
      <c r="AJ101" s="1">
        <f t="shared" si="52"/>
        <v>4985.5</v>
      </c>
      <c r="AK101" s="1">
        <v>0</v>
      </c>
      <c r="AL101" s="25">
        <v>0</v>
      </c>
      <c r="AM101" s="1">
        <v>0</v>
      </c>
      <c r="AN101" s="1">
        <v>0</v>
      </c>
      <c r="AO101" s="1">
        <v>0</v>
      </c>
      <c r="AP101" s="1">
        <v>0</v>
      </c>
      <c r="AQ101" s="1">
        <v>4985.5</v>
      </c>
      <c r="AR101" s="1">
        <v>4985.5</v>
      </c>
      <c r="AS101" s="1">
        <f>AT101+AU101+AV101+AW101</f>
        <v>5606</v>
      </c>
      <c r="AT101" s="1">
        <v>0</v>
      </c>
      <c r="AU101" s="1">
        <v>950.6</v>
      </c>
      <c r="AV101" s="1">
        <v>0</v>
      </c>
      <c r="AW101" s="1">
        <f>3651+1004.4</f>
        <v>4655.3999999999996</v>
      </c>
      <c r="AX101" s="1">
        <f t="shared" si="56"/>
        <v>0</v>
      </c>
      <c r="AY101" s="1">
        <v>0</v>
      </c>
      <c r="AZ101" s="1">
        <v>0</v>
      </c>
      <c r="BA101" s="1">
        <v>0</v>
      </c>
      <c r="BB101" s="1">
        <v>0</v>
      </c>
      <c r="BC101" s="1">
        <f t="shared" si="54"/>
        <v>0</v>
      </c>
      <c r="BD101" s="1">
        <v>0</v>
      </c>
      <c r="BE101" s="1">
        <v>0</v>
      </c>
      <c r="BF101" s="1">
        <v>0</v>
      </c>
      <c r="BG101" s="1">
        <v>0</v>
      </c>
      <c r="BH101" s="1">
        <f t="shared" si="55"/>
        <v>0</v>
      </c>
      <c r="BI101" s="1">
        <v>0</v>
      </c>
      <c r="BJ101" s="1">
        <v>0</v>
      </c>
      <c r="BK101" s="1">
        <v>0</v>
      </c>
      <c r="BL101" s="1">
        <v>0</v>
      </c>
    </row>
    <row r="102" spans="1:64" ht="93" customHeight="1" x14ac:dyDescent="0.2">
      <c r="A102" s="23" t="s">
        <v>416</v>
      </c>
      <c r="B102" s="23" t="s">
        <v>417</v>
      </c>
      <c r="C102" s="24" t="s">
        <v>418</v>
      </c>
      <c r="D102" s="21" t="s">
        <v>445</v>
      </c>
      <c r="E102" s="21" t="s">
        <v>0</v>
      </c>
      <c r="F102" s="21" t="s">
        <v>0</v>
      </c>
      <c r="G102" s="21" t="s">
        <v>0</v>
      </c>
      <c r="H102" s="21" t="s">
        <v>0</v>
      </c>
      <c r="I102" s="21" t="s">
        <v>0</v>
      </c>
      <c r="J102" s="6" t="s">
        <v>0</v>
      </c>
      <c r="K102" s="21" t="s">
        <v>0</v>
      </c>
      <c r="L102" s="21" t="s">
        <v>0</v>
      </c>
      <c r="M102" s="21" t="s">
        <v>0</v>
      </c>
      <c r="N102" s="21" t="s">
        <v>0</v>
      </c>
      <c r="O102" s="21" t="s">
        <v>0</v>
      </c>
      <c r="P102" s="21" t="s">
        <v>0</v>
      </c>
      <c r="Q102" s="6" t="s">
        <v>0</v>
      </c>
      <c r="R102" s="21" t="s">
        <v>0</v>
      </c>
      <c r="S102" s="21" t="s">
        <v>0</v>
      </c>
      <c r="T102" s="21" t="s">
        <v>0</v>
      </c>
      <c r="U102" s="21" t="s">
        <v>0</v>
      </c>
      <c r="V102" s="21" t="s">
        <v>0</v>
      </c>
      <c r="W102" s="21" t="s">
        <v>0</v>
      </c>
      <c r="X102" s="21" t="s">
        <v>0</v>
      </c>
      <c r="Y102" s="21" t="s">
        <v>0</v>
      </c>
      <c r="Z102" s="21" t="s">
        <v>0</v>
      </c>
      <c r="AA102" s="21" t="s">
        <v>0</v>
      </c>
      <c r="AB102" s="21" t="s">
        <v>0</v>
      </c>
      <c r="AC102" s="21" t="s">
        <v>0</v>
      </c>
      <c r="AD102" s="21" t="s">
        <v>545</v>
      </c>
      <c r="AE102" s="21" t="s">
        <v>0</v>
      </c>
      <c r="AF102" s="21" t="s">
        <v>0</v>
      </c>
      <c r="AG102" s="6" t="s">
        <v>0</v>
      </c>
      <c r="AH102" s="6" t="s">
        <v>419</v>
      </c>
      <c r="AI102" s="1">
        <f>AK102+AM102+AO102+AQ102</f>
        <v>46184.6</v>
      </c>
      <c r="AJ102" s="1">
        <f>AL102+AN102+AP102+AR102</f>
        <v>46184.6</v>
      </c>
      <c r="AK102" s="1">
        <v>0</v>
      </c>
      <c r="AL102" s="25">
        <v>0</v>
      </c>
      <c r="AM102" s="1">
        <v>0</v>
      </c>
      <c r="AN102" s="1">
        <v>0</v>
      </c>
      <c r="AO102" s="1">
        <v>4420</v>
      </c>
      <c r="AP102" s="1">
        <v>4420</v>
      </c>
      <c r="AQ102" s="1">
        <v>41764.6</v>
      </c>
      <c r="AR102" s="1">
        <v>41764.6</v>
      </c>
      <c r="AS102" s="1">
        <f>AT102+AU102+AV102+AW102</f>
        <v>101383.50000000001</v>
      </c>
      <c r="AT102" s="1">
        <v>0</v>
      </c>
      <c r="AU102" s="1">
        <v>0</v>
      </c>
      <c r="AV102" s="1">
        <v>4146.8</v>
      </c>
      <c r="AW102" s="1">
        <f>74076.3+5259.6+17900.8</f>
        <v>97236.700000000012</v>
      </c>
      <c r="AX102" s="1">
        <f>AY102+AZ102+BA102+BB102</f>
        <v>59657.7</v>
      </c>
      <c r="AY102" s="1">
        <v>0</v>
      </c>
      <c r="AZ102" s="1">
        <v>0</v>
      </c>
      <c r="BA102" s="1">
        <v>450</v>
      </c>
      <c r="BB102" s="1">
        <f>2000+57207.7</f>
        <v>59207.7</v>
      </c>
      <c r="BC102" s="1">
        <f t="shared" si="54"/>
        <v>10468.799999999999</v>
      </c>
      <c r="BD102" s="1">
        <v>0</v>
      </c>
      <c r="BE102" s="1">
        <v>0</v>
      </c>
      <c r="BF102" s="1">
        <v>0</v>
      </c>
      <c r="BG102" s="1">
        <v>10468.799999999999</v>
      </c>
      <c r="BH102" s="1">
        <f>BI102+BJ102+BK102+BL102</f>
        <v>141199.70000000001</v>
      </c>
      <c r="BI102" s="1">
        <v>0</v>
      </c>
      <c r="BJ102" s="1">
        <v>0</v>
      </c>
      <c r="BK102" s="1">
        <v>0</v>
      </c>
      <c r="BL102" s="1">
        <v>141199.70000000001</v>
      </c>
    </row>
    <row r="103" spans="1:64" ht="32.85" customHeight="1" x14ac:dyDescent="0.2">
      <c r="A103" s="23" t="s">
        <v>420</v>
      </c>
      <c r="B103" s="23" t="s">
        <v>421</v>
      </c>
      <c r="C103" s="24" t="s">
        <v>422</v>
      </c>
      <c r="D103" s="21" t="s">
        <v>543</v>
      </c>
      <c r="E103" s="21" t="s">
        <v>544</v>
      </c>
      <c r="F103" s="21" t="s">
        <v>0</v>
      </c>
      <c r="G103" s="21" t="s">
        <v>0</v>
      </c>
      <c r="H103" s="21" t="s">
        <v>0</v>
      </c>
      <c r="I103" s="21" t="s">
        <v>0</v>
      </c>
      <c r="J103" s="6" t="s">
        <v>0</v>
      </c>
      <c r="K103" s="21" t="s">
        <v>0</v>
      </c>
      <c r="L103" s="21" t="s">
        <v>0</v>
      </c>
      <c r="M103" s="21" t="s">
        <v>0</v>
      </c>
      <c r="N103" s="21" t="s">
        <v>0</v>
      </c>
      <c r="O103" s="21" t="s">
        <v>0</v>
      </c>
      <c r="P103" s="21" t="s">
        <v>0</v>
      </c>
      <c r="Q103" s="6" t="s">
        <v>0</v>
      </c>
      <c r="R103" s="21" t="s">
        <v>0</v>
      </c>
      <c r="S103" s="21" t="s">
        <v>0</v>
      </c>
      <c r="T103" s="21" t="s">
        <v>0</v>
      </c>
      <c r="U103" s="21" t="s">
        <v>0</v>
      </c>
      <c r="V103" s="21" t="s">
        <v>0</v>
      </c>
      <c r="W103" s="21" t="s">
        <v>0</v>
      </c>
      <c r="X103" s="21" t="s">
        <v>0</v>
      </c>
      <c r="Y103" s="21" t="s">
        <v>0</v>
      </c>
      <c r="Z103" s="21" t="s">
        <v>0</v>
      </c>
      <c r="AA103" s="21" t="s">
        <v>0</v>
      </c>
      <c r="AB103" s="21" t="s">
        <v>0</v>
      </c>
      <c r="AC103" s="21" t="s">
        <v>0</v>
      </c>
      <c r="AD103" s="21" t="s">
        <v>0</v>
      </c>
      <c r="AE103" s="21" t="s">
        <v>0</v>
      </c>
      <c r="AF103" s="21" t="s">
        <v>0</v>
      </c>
      <c r="AG103" s="6" t="s">
        <v>320</v>
      </c>
      <c r="AH103" s="6" t="s">
        <v>0</v>
      </c>
      <c r="AI103" s="1">
        <f>AK103+AM103+AO103+AQ103</f>
        <v>0</v>
      </c>
      <c r="AJ103" s="1">
        <f>AL103+AN103+AP103+AR103</f>
        <v>0</v>
      </c>
      <c r="AK103" s="1">
        <v>0</v>
      </c>
      <c r="AL103" s="25">
        <v>0</v>
      </c>
      <c r="AM103" s="1">
        <v>0</v>
      </c>
      <c r="AN103" s="1">
        <v>0</v>
      </c>
      <c r="AO103" s="1">
        <v>0</v>
      </c>
      <c r="AP103" s="1">
        <v>0</v>
      </c>
      <c r="AQ103" s="1">
        <v>0</v>
      </c>
      <c r="AR103" s="1">
        <v>0</v>
      </c>
      <c r="AS103" s="1">
        <f>AT103+AU103+AV103+AW103</f>
        <v>0</v>
      </c>
      <c r="AT103" s="1">
        <v>0</v>
      </c>
      <c r="AU103" s="1">
        <v>0</v>
      </c>
      <c r="AV103" s="1">
        <v>0</v>
      </c>
      <c r="AW103" s="1">
        <v>0</v>
      </c>
      <c r="AX103" s="1">
        <f>AY103+AZ103+BA103+BB103</f>
        <v>0</v>
      </c>
      <c r="AY103" s="1">
        <v>0</v>
      </c>
      <c r="AZ103" s="1">
        <v>0</v>
      </c>
      <c r="BA103" s="1">
        <v>0</v>
      </c>
      <c r="BB103" s="1">
        <v>0</v>
      </c>
      <c r="BC103" s="1">
        <f>BD103+BE103+BF103+BG103</f>
        <v>94800</v>
      </c>
      <c r="BD103" s="1">
        <v>0</v>
      </c>
      <c r="BE103" s="1">
        <v>0</v>
      </c>
      <c r="BF103" s="1">
        <v>0</v>
      </c>
      <c r="BG103" s="1">
        <v>94800</v>
      </c>
      <c r="BH103" s="1">
        <f>BI103+BJ103+BK103+BL103</f>
        <v>203610</v>
      </c>
      <c r="BI103" s="1">
        <v>0</v>
      </c>
      <c r="BJ103" s="1">
        <v>0</v>
      </c>
      <c r="BK103" s="1">
        <v>0</v>
      </c>
      <c r="BL103" s="1">
        <v>203610</v>
      </c>
    </row>
    <row r="104" spans="1:64" ht="22.9" customHeight="1" x14ac:dyDescent="0.2">
      <c r="A104" s="23" t="s">
        <v>0</v>
      </c>
      <c r="B104" s="32" t="s">
        <v>423</v>
      </c>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7">
        <f>AI10</f>
        <v>6761490.2999999989</v>
      </c>
      <c r="AJ104" s="7">
        <f t="shared" ref="AJ104:BL104" si="57">AJ10</f>
        <v>6171288.6000000006</v>
      </c>
      <c r="AK104" s="7">
        <f t="shared" si="57"/>
        <v>197537.8</v>
      </c>
      <c r="AL104" s="7">
        <f t="shared" si="57"/>
        <v>196929.8</v>
      </c>
      <c r="AM104" s="7">
        <f t="shared" si="57"/>
        <v>1923454</v>
      </c>
      <c r="AN104" s="7">
        <f t="shared" si="57"/>
        <v>1832526.8</v>
      </c>
      <c r="AO104" s="7">
        <f t="shared" si="57"/>
        <v>449008</v>
      </c>
      <c r="AP104" s="7">
        <f t="shared" si="57"/>
        <v>449008</v>
      </c>
      <c r="AQ104" s="7">
        <f t="shared" si="57"/>
        <v>4191490.4999999991</v>
      </c>
      <c r="AR104" s="7">
        <f t="shared" si="57"/>
        <v>3692824.0000000005</v>
      </c>
      <c r="AS104" s="7">
        <f>AS10</f>
        <v>7505219.5</v>
      </c>
      <c r="AT104" s="7">
        <f t="shared" si="57"/>
        <v>207962.40000000002</v>
      </c>
      <c r="AU104" s="7">
        <f t="shared" si="57"/>
        <v>2043804</v>
      </c>
      <c r="AV104" s="7">
        <f>AV10</f>
        <v>307197.2</v>
      </c>
      <c r="AW104" s="7">
        <f>AW10</f>
        <v>4946255.8999999994</v>
      </c>
      <c r="AX104" s="7">
        <f>AX10</f>
        <v>6431334.7000000011</v>
      </c>
      <c r="AY104" s="7">
        <f t="shared" si="57"/>
        <v>158676.40000000002</v>
      </c>
      <c r="AZ104" s="7">
        <f t="shared" si="57"/>
        <v>1829792.3000000003</v>
      </c>
      <c r="BA104" s="7">
        <f>BA10</f>
        <v>295764</v>
      </c>
      <c r="BB104" s="7">
        <f t="shared" si="57"/>
        <v>4147102.0000000005</v>
      </c>
      <c r="BC104" s="7">
        <f t="shared" si="57"/>
        <v>5712230.7000000011</v>
      </c>
      <c r="BD104" s="7">
        <f t="shared" si="57"/>
        <v>158676.40000000002</v>
      </c>
      <c r="BE104" s="7">
        <f t="shared" si="57"/>
        <v>1786593.7000000002</v>
      </c>
      <c r="BF104" s="7">
        <f t="shared" si="57"/>
        <v>0</v>
      </c>
      <c r="BG104" s="7">
        <f t="shared" si="57"/>
        <v>3766960.6</v>
      </c>
      <c r="BH104" s="7">
        <f t="shared" si="57"/>
        <v>6017368.5000000009</v>
      </c>
      <c r="BI104" s="7">
        <f t="shared" si="57"/>
        <v>158676.40000000002</v>
      </c>
      <c r="BJ104" s="7">
        <f t="shared" si="57"/>
        <v>1786593.7000000002</v>
      </c>
      <c r="BK104" s="7">
        <f t="shared" si="57"/>
        <v>0</v>
      </c>
      <c r="BL104" s="7">
        <f t="shared" si="57"/>
        <v>4072098.4000000008</v>
      </c>
    </row>
    <row r="105" spans="1:64" x14ac:dyDescent="0.2">
      <c r="AI105" s="8"/>
      <c r="AJ105" s="8"/>
      <c r="AS105" s="8"/>
      <c r="AT105" s="8"/>
      <c r="AU105" s="8"/>
      <c r="AV105" s="8"/>
      <c r="AW105" s="8"/>
      <c r="AX105" s="8"/>
      <c r="BA105" s="8"/>
      <c r="BC105" s="8"/>
      <c r="BH105" s="8"/>
    </row>
    <row r="106" spans="1:64" x14ac:dyDescent="0.2">
      <c r="AI106" s="8"/>
      <c r="AJ106" s="8"/>
      <c r="AS106" s="8"/>
      <c r="AT106" s="8"/>
      <c r="AU106" s="8"/>
      <c r="AV106" s="8"/>
      <c r="AW106" s="8"/>
      <c r="AX106" s="8"/>
      <c r="BA106" s="8"/>
      <c r="BC106" s="8"/>
      <c r="BH106" s="8"/>
    </row>
    <row r="107" spans="1:64" ht="14.25" customHeight="1" x14ac:dyDescent="0.2">
      <c r="AY107" s="8"/>
      <c r="BD107" s="8"/>
      <c r="BI107" s="8"/>
    </row>
    <row r="108" spans="1:64" x14ac:dyDescent="0.2">
      <c r="AS108" s="9"/>
      <c r="AT108" s="8"/>
      <c r="AW108" s="8"/>
      <c r="AY108" s="8"/>
      <c r="BD108" s="8"/>
      <c r="BI108" s="8"/>
    </row>
    <row r="109" spans="1:64" x14ac:dyDescent="0.2">
      <c r="B109" s="9"/>
      <c r="C109" s="8"/>
      <c r="AS109" s="8"/>
      <c r="AT109" s="8"/>
      <c r="AW109" s="8"/>
      <c r="AY109" s="8"/>
      <c r="BD109" s="8"/>
      <c r="BI109" s="8"/>
    </row>
    <row r="110" spans="1:64" x14ac:dyDescent="0.2">
      <c r="B110" s="9"/>
      <c r="C110" s="8"/>
      <c r="AT110" s="8"/>
      <c r="AU110" s="9"/>
      <c r="AV110" s="11"/>
      <c r="AW110" s="12"/>
    </row>
    <row r="111" spans="1:64" x14ac:dyDescent="0.2">
      <c r="C111" s="8"/>
      <c r="AT111" s="31"/>
      <c r="AU111" s="31"/>
      <c r="AV111" s="11"/>
      <c r="AW111" s="8"/>
      <c r="AY111" s="8"/>
    </row>
    <row r="112" spans="1:64" x14ac:dyDescent="0.2">
      <c r="C112" s="8"/>
      <c r="AV112" s="13"/>
      <c r="AW112" s="8"/>
    </row>
    <row r="113" spans="3:49" x14ac:dyDescent="0.2">
      <c r="C113" s="8"/>
      <c r="AV113" s="13"/>
    </row>
    <row r="114" spans="3:49" x14ac:dyDescent="0.2">
      <c r="C114" s="8"/>
      <c r="AT114" s="8"/>
      <c r="AV114" s="13"/>
      <c r="AW114" s="8"/>
    </row>
    <row r="115" spans="3:49" x14ac:dyDescent="0.2">
      <c r="C115" s="8"/>
      <c r="AT115" s="8"/>
      <c r="AV115" s="13"/>
    </row>
    <row r="116" spans="3:49" x14ac:dyDescent="0.2">
      <c r="C116" s="8"/>
      <c r="AV116" s="13"/>
    </row>
    <row r="117" spans="3:49" x14ac:dyDescent="0.2">
      <c r="C117" s="8"/>
      <c r="AV117" s="13"/>
    </row>
    <row r="118" spans="3:49" x14ac:dyDescent="0.2">
      <c r="C118" s="8"/>
    </row>
    <row r="119" spans="3:49" x14ac:dyDescent="0.2">
      <c r="C119" s="8"/>
    </row>
    <row r="120" spans="3:49" x14ac:dyDescent="0.2">
      <c r="C120" s="8"/>
    </row>
    <row r="121" spans="3:49" x14ac:dyDescent="0.2">
      <c r="C121" s="8"/>
    </row>
    <row r="122" spans="3:49" x14ac:dyDescent="0.2">
      <c r="C122" s="8"/>
    </row>
    <row r="123" spans="3:49" x14ac:dyDescent="0.2">
      <c r="C123" s="8"/>
    </row>
  </sheetData>
  <autoFilter ref="A9:BL106"/>
  <mergeCells count="46">
    <mergeCell ref="AT111:AU111"/>
    <mergeCell ref="B104:AH104"/>
    <mergeCell ref="B1:G1"/>
    <mergeCell ref="B2:G2"/>
    <mergeCell ref="AZ7:AZ8"/>
    <mergeCell ref="AK7:AL7"/>
    <mergeCell ref="AM7:AN7"/>
    <mergeCell ref="AO7:AP7"/>
    <mergeCell ref="AQ7:AR7"/>
    <mergeCell ref="AS7:AS8"/>
    <mergeCell ref="AT7:AT8"/>
    <mergeCell ref="AU7:AU8"/>
    <mergeCell ref="AV7:AV8"/>
    <mergeCell ref="AW7:AW8"/>
    <mergeCell ref="AX7:AX8"/>
    <mergeCell ref="AY7:AY8"/>
    <mergeCell ref="AH4:AH7"/>
    <mergeCell ref="AI4:BL4"/>
    <mergeCell ref="AI7:AJ7"/>
    <mergeCell ref="BA7:BA8"/>
    <mergeCell ref="BB7:BB8"/>
    <mergeCell ref="BC7:BC8"/>
    <mergeCell ref="BD7:BG7"/>
    <mergeCell ref="BH7:BH8"/>
    <mergeCell ref="AG4:AG8"/>
    <mergeCell ref="U7:W7"/>
    <mergeCell ref="X7:Z7"/>
    <mergeCell ref="AA7:AC7"/>
    <mergeCell ref="BI7:BL7"/>
    <mergeCell ref="D5:W6"/>
    <mergeCell ref="X5:AC6"/>
    <mergeCell ref="AD5:AF7"/>
    <mergeCell ref="AI5:AR6"/>
    <mergeCell ref="AS5:AW6"/>
    <mergeCell ref="AX5:BB6"/>
    <mergeCell ref="BC5:BL6"/>
    <mergeCell ref="D7:F7"/>
    <mergeCell ref="G7:J7"/>
    <mergeCell ref="K7:M7"/>
    <mergeCell ref="N7:Q7"/>
    <mergeCell ref="B3:W3"/>
    <mergeCell ref="A4:A7"/>
    <mergeCell ref="B4:B7"/>
    <mergeCell ref="C4:C7"/>
    <mergeCell ref="D4:AF4"/>
    <mergeCell ref="R7:T7"/>
  </mergeCells>
  <pageMargins left="0.39370080000000002" right="0.39370080000000002" top="0.39370080000000002" bottom="0.39370080000000002"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Table1</vt:lpstr>
      <vt:lpstr>Table1!Заголовки_для_печати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2024-11-20T02:37:51Z</dcterms:modified>
</cp:coreProperties>
</file>