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05" windowWidth="18210" windowHeight="10200" activeTab="12"/>
  </bookViews>
  <sheets>
    <sheet name="111" sheetId="2" r:id="rId1"/>
    <sheet name="214" sheetId="3" r:id="rId2"/>
    <sheet name="119" sheetId="12" r:id="rId3"/>
    <sheet name="221" sheetId="1" r:id="rId4"/>
    <sheet name="222" sheetId="4" r:id="rId5"/>
    <sheet name="223" sheetId="5" r:id="rId6"/>
    <sheet name="225" sheetId="8" r:id="rId7"/>
    <sheet name="226" sheetId="9" r:id="rId8"/>
    <sheet name="310" sheetId="10" r:id="rId9"/>
    <sheet name="341" sheetId="17" r:id="rId10"/>
    <sheet name="346" sheetId="11" r:id="rId11"/>
    <sheet name="349" sheetId="16" r:id="rId12"/>
    <sheet name="291" sheetId="13" r:id="rId13"/>
  </sheets>
  <definedNames>
    <definedName name="bssPhr100" localSheetId="1">'214'!#REF!</definedName>
    <definedName name="bssPhr101" localSheetId="1">'214'!#REF!</definedName>
    <definedName name="bssPhr109" localSheetId="1">'214'!#REF!</definedName>
    <definedName name="bssPhr110" localSheetId="1">'214'!#REF!</definedName>
    <definedName name="bssPhr111" localSheetId="1">'214'!#REF!</definedName>
    <definedName name="bssPhr112" localSheetId="1">'214'!#REF!</definedName>
    <definedName name="bssPhr113" localSheetId="1">'214'!#REF!</definedName>
    <definedName name="bssPhr114" localSheetId="1">'214'!#REF!</definedName>
    <definedName name="bssPhr115" localSheetId="1">'214'!#REF!</definedName>
    <definedName name="bssPhr116" localSheetId="1">'214'!#REF!</definedName>
    <definedName name="bssPhr117" localSheetId="1">'214'!#REF!</definedName>
    <definedName name="bssPhr118" localSheetId="1">'214'!#REF!</definedName>
    <definedName name="bssPhr119" localSheetId="1">'214'!#REF!</definedName>
    <definedName name="bssPhr120" localSheetId="1">'214'!#REF!</definedName>
    <definedName name="bssPhr121" localSheetId="1">'214'!#REF!</definedName>
    <definedName name="bssPhr122" localSheetId="1">'214'!#REF!</definedName>
    <definedName name="bssPhr123" localSheetId="1">'214'!#REF!</definedName>
    <definedName name="bssPhr140" localSheetId="12">'291'!$A$10</definedName>
    <definedName name="bssPhr141" localSheetId="12">'291'!$A$11</definedName>
    <definedName name="bssPhr142" localSheetId="12">'291'!$A$12</definedName>
    <definedName name="bssPhr143" localSheetId="12">'291'!$B$13</definedName>
    <definedName name="bssPhr144" localSheetId="12">'291'!$B$14</definedName>
    <definedName name="bssPhr145" localSheetId="12">'291'!$B$15</definedName>
    <definedName name="bssPhr146" localSheetId="12">'291'!$B$16</definedName>
    <definedName name="bssPhr147" localSheetId="12">'291'!$B$17</definedName>
    <definedName name="bssPhr148" localSheetId="12">'291'!$B$18</definedName>
    <definedName name="bssPhr149" localSheetId="12">'291'!$B$19</definedName>
    <definedName name="bssPhr194" localSheetId="3">'221'!$A$8</definedName>
    <definedName name="bssPhr196" localSheetId="3">'221'!$A$10</definedName>
    <definedName name="bssPhr197" localSheetId="3">'221'!$B$11</definedName>
    <definedName name="bssPhr198" localSheetId="3">'221'!$B$12</definedName>
    <definedName name="bssPhr199" localSheetId="3">'221'!#REF!</definedName>
    <definedName name="bssPhr200" localSheetId="3">'221'!#REF!</definedName>
    <definedName name="bssPhr201" localSheetId="3">'221'!#REF!</definedName>
    <definedName name="bssPhr202" localSheetId="3">'221'!#REF!</definedName>
    <definedName name="bssPhr203" localSheetId="3">'221'!$B$13</definedName>
    <definedName name="bssPhr204" localSheetId="3">'221'!$B$14</definedName>
    <definedName name="bssPhr212" localSheetId="4">'222'!$A$6</definedName>
    <definedName name="bssPhr213" localSheetId="4">'222'!$A$8</definedName>
    <definedName name="bssPhr214" localSheetId="4">'222'!$B$9</definedName>
    <definedName name="bssPhr215" localSheetId="4">'222'!#REF!</definedName>
    <definedName name="bssPhr223" localSheetId="5">'223'!$A$8</definedName>
    <definedName name="bssPhr224" localSheetId="5">'223'!$A$10</definedName>
    <definedName name="bssPhr226" localSheetId="5">'223'!$B$12</definedName>
    <definedName name="bssPhr230" localSheetId="5">'223'!$B$18</definedName>
    <definedName name="bssPhr234" localSheetId="5">'223'!#REF!</definedName>
    <definedName name="bssPhr238" localSheetId="5">'223'!$B$22</definedName>
    <definedName name="bssPhr242" localSheetId="5">'223'!$B$27</definedName>
    <definedName name="bssPhr76" localSheetId="1">'214'!#REF!</definedName>
    <definedName name="bssPhr77" localSheetId="1">'214'!#REF!</definedName>
    <definedName name="bssPhr78" localSheetId="1">'214'!$A$9</definedName>
    <definedName name="bssPhr79" localSheetId="1">'214'!$A$10</definedName>
    <definedName name="bssPhr80" localSheetId="1">'214'!#REF!</definedName>
    <definedName name="bssPhr81" localSheetId="1">'214'!$A$12</definedName>
    <definedName name="bssPhr82" localSheetId="1">'214'!$A$13</definedName>
    <definedName name="bssPhr83" localSheetId="1">'214'!$A$14</definedName>
    <definedName name="bssPhr86" localSheetId="1">'214'!$A$17</definedName>
    <definedName name="bssPhr87" localSheetId="1">'214'!$B$18</definedName>
    <definedName name="bssPhr88" localSheetId="1">'214'!$A$19</definedName>
    <definedName name="bssPhr89" localSheetId="1">'214'!$A$20</definedName>
    <definedName name="bssPhr90" localSheetId="1">'214'!$A$21</definedName>
    <definedName name="bssPhr98" localSheetId="1">'214'!#REF!</definedName>
    <definedName name="bssPhr99" localSheetId="1">'214'!#REF!</definedName>
    <definedName name="ZAP124Q2U9" localSheetId="1">'214'!#REF!</definedName>
    <definedName name="ZAP129U30E" localSheetId="1">'214'!$B$9</definedName>
    <definedName name="ZAP13JS2VH" localSheetId="3">'221'!$B$10</definedName>
    <definedName name="ZAP14KC30V" localSheetId="12">'291'!$B$11</definedName>
    <definedName name="ZAP14NC30J" localSheetId="1">'214'!#REF!</definedName>
    <definedName name="ZAP156M30U" localSheetId="4">'222'!$B$8</definedName>
    <definedName name="ZAP15CA318" localSheetId="1">'214'!$D$9</definedName>
    <definedName name="ZAP1636361" localSheetId="5">'223'!$B$10</definedName>
    <definedName name="ZAP174E32R" localSheetId="3">'221'!$C$10</definedName>
    <definedName name="ZAP17NK31G" localSheetId="1">'214'!#REF!</definedName>
    <definedName name="ZAP18BA33G" localSheetId="12">'291'!$E$11</definedName>
    <definedName name="ZAP18Q632L" localSheetId="4">'222'!$C$8</definedName>
    <definedName name="ZAP19BI344" localSheetId="1">'214'!$E$9</definedName>
    <definedName name="ZAP1BJU369" localSheetId="5">'223'!$D$10</definedName>
    <definedName name="ZAP1BKM34V" localSheetId="3">'221'!$D$10</definedName>
    <definedName name="ZAP1BMI33N" localSheetId="3">'221'!$C$17</definedName>
    <definedName name="ZAP1BTG35T" localSheetId="1">'214'!#REF!</definedName>
    <definedName name="ZAP1DKI369" localSheetId="4">'222'!$D$8</definedName>
    <definedName name="ZAP1DMM3AM" localSheetId="1">'214'!#REF!</definedName>
    <definedName name="ZAP1E1Q39U" localSheetId="12">'291'!$F$11</definedName>
    <definedName name="ZAP1F783AH" localSheetId="1">'214'!$F$9</definedName>
    <definedName name="ZAP1FEM32N" localSheetId="1">'214'!#REF!</definedName>
    <definedName name="ZAP1FIE389" localSheetId="12">'291'!$F$22</definedName>
    <definedName name="ZAP1FUE376" localSheetId="1">'214'!$D$22</definedName>
    <definedName name="ZAP1G1U33F" localSheetId="1">'214'!#REF!</definedName>
    <definedName name="ZAP1G20377" localSheetId="1">'214'!#REF!</definedName>
    <definedName name="ZAP1G543AR" localSheetId="1">'214'!#REF!</definedName>
    <definedName name="ZAP1G7U332" localSheetId="1">'214'!$D$10</definedName>
    <definedName name="ZAP1G8E333" localSheetId="1">'214'!$D$17</definedName>
    <definedName name="ZAP1H86384" localSheetId="5">'223'!$E$10</definedName>
    <definedName name="ZAP1H8C35P" localSheetId="1">'214'!$B$22</definedName>
    <definedName name="ZAP1HHS398" localSheetId="3">'221'!$E$10</definedName>
    <definedName name="ZAP1HSS395" localSheetId="1">'214'!#REF!</definedName>
    <definedName name="ZAP1IMG36I" localSheetId="3">'221'!$B$17</definedName>
    <definedName name="ZAP1J1M37F" localSheetId="1">'214'!#REF!</definedName>
    <definedName name="ZAP1JGS38K" localSheetId="1">'214'!$A$6</definedName>
    <definedName name="ZAP1JK438V" localSheetId="4">'222'!$E$8</definedName>
    <definedName name="ZAP1JS638M" localSheetId="1">'214'!#REF!</definedName>
    <definedName name="ZAP1KHI37G" localSheetId="1">'214'!$E$10</definedName>
    <definedName name="ZAP1KI430R" localSheetId="1">'214'!#REF!</definedName>
    <definedName name="ZAP1KIG37H" localSheetId="1">'214'!$E$17</definedName>
    <definedName name="ZAP1L243A4" localSheetId="12">'291'!$G$11</definedName>
    <definedName name="ZAP1L2E399" localSheetId="1">'214'!$E$22</definedName>
    <definedName name="ZAP1LDS36F" localSheetId="12">'291'!$B$22</definedName>
    <definedName name="ZAP1LN439E" localSheetId="3">'221'!$D$17</definedName>
    <definedName name="ZAP1LS03BH" localSheetId="12">'291'!#REF!</definedName>
    <definedName name="ZAP1M1O3EA" localSheetId="1">'214'!#REF!</definedName>
    <definedName name="ZAP1M4I3C6" localSheetId="3">'221'!$A$6</definedName>
    <definedName name="ZAP1MC03BU" localSheetId="5">'223'!$A$6</definedName>
    <definedName name="ZAP1MMU37A" localSheetId="1">'214'!#REF!</definedName>
    <definedName name="ZAP1N303BS" localSheetId="1">'214'!#REF!</definedName>
    <definedName name="ZAP1N8K388" localSheetId="5">'223'!$F$10</definedName>
    <definedName name="ZAP1N9U3ED" localSheetId="1">'214'!$G$9</definedName>
    <definedName name="ZAP1NG6368" localSheetId="1">'214'!#REF!</definedName>
    <definedName name="ZAP1OH43BR" localSheetId="3">'221'!$F$10</definedName>
    <definedName name="ZAP1PEM39J" localSheetId="1">'214'!#REF!</definedName>
    <definedName name="ZAP1QCO3AN" localSheetId="1">'214'!$F$10</definedName>
    <definedName name="ZAP1QE43AO" localSheetId="1">'214'!$F$17</definedName>
    <definedName name="ZAP1QP03BO" localSheetId="1">'214'!$F$22</definedName>
    <definedName name="ZAP1RBS3B5" localSheetId="3">'221'!$E$17</definedName>
    <definedName name="ZAP1S0M3BR" localSheetId="1">'214'!#REF!</definedName>
    <definedName name="ZAP1TGS3BG" localSheetId="1">'214'!#REF!</definedName>
    <definedName name="ZAP1TL43AV" localSheetId="1">'214'!$B$5</definedName>
    <definedName name="ZAP1TMG3B0" localSheetId="1">'214'!#REF!</definedName>
    <definedName name="ZAP1TTM3BH" localSheetId="5">'223'!$G$10</definedName>
    <definedName name="ZAP1UCK3CP" localSheetId="1">'214'!#REF!</definedName>
    <definedName name="ZAP1UDS3D0" localSheetId="5">'223'!$E$8</definedName>
    <definedName name="ZAP1UF43BK" localSheetId="3">'221'!$E$8</definedName>
    <definedName name="ZAP1UOU3DV" localSheetId="1">'214'!#REF!</definedName>
    <definedName name="ZAP1UR43BN" localSheetId="3">'221'!$A$9</definedName>
    <definedName name="ZAP1UUK3BK" localSheetId="12">'291'!$A$7</definedName>
    <definedName name="ZAP1V423BN" localSheetId="3">'221'!$A$5</definedName>
    <definedName name="ZAP1V4I39I" localSheetId="1">'214'!#REF!</definedName>
    <definedName name="ZAP1V6Q3BP" localSheetId="5">'223'!$A$5</definedName>
    <definedName name="ZAP1V7A3B0" localSheetId="5">'223'!$D$8</definedName>
    <definedName name="ZAP1V9Q3EN" localSheetId="12">'291'!$E$10</definedName>
    <definedName name="ZAP1VGU3DL" localSheetId="12">'291'!$B$10</definedName>
    <definedName name="ZAP1VL63DN" localSheetId="1">'214'!#REF!</definedName>
    <definedName name="ZAP1VQM3I4" localSheetId="1">'214'!#REF!</definedName>
    <definedName name="ZAP206039R" localSheetId="1">'214'!$E$8</definedName>
    <definedName name="ZAP206U3BE" localSheetId="1">'214'!#REF!</definedName>
    <definedName name="ZAP20BO3CN" localSheetId="4">'222'!$B$13</definedName>
    <definedName name="ZAP20F83AT" localSheetId="5">'223'!$A$9</definedName>
    <definedName name="ZAP20MI3B9" localSheetId="1">'214'!#REF!</definedName>
    <definedName name="ZAP21P83E5" localSheetId="1">'214'!#REF!</definedName>
    <definedName name="ZAP21VM39S" localSheetId="4">'222'!$E$6</definedName>
    <definedName name="ZAP21VM39U" localSheetId="1">'214'!#REF!</definedName>
    <definedName name="ZAP22203A0" localSheetId="5">'223'!$G$8</definedName>
    <definedName name="ZAP225O3DJ" localSheetId="1">'214'!#REF!</definedName>
    <definedName name="ZAP226U3CJ" localSheetId="4">'222'!$D$6</definedName>
    <definedName name="ZAP227G3C1" localSheetId="1">'214'!$B$14</definedName>
    <definedName name="ZAP22HE3DU" localSheetId="1">'214'!#REF!</definedName>
    <definedName name="ZAP22N23E1" localSheetId="3">'221'!$B$8</definedName>
    <definedName name="ZAP22SC3H2" localSheetId="1">'214'!#REF!</definedName>
    <definedName name="ZAP230G3J5" localSheetId="1">'214'!#REF!</definedName>
    <definedName name="ZAP237Q3BC" localSheetId="5">'223'!$B$8</definedName>
    <definedName name="ZAP23FM3C9" localSheetId="1">'214'!#REF!</definedName>
    <definedName name="ZAP23L83DF" localSheetId="5">'223'!$B$17</definedName>
    <definedName name="ZAP23RA3CE" localSheetId="1">'214'!$B$21</definedName>
    <definedName name="ZAP24CM3C6" localSheetId="12">'291'!$B$12</definedName>
    <definedName name="ZAP25223FB" localSheetId="1">'214'!#REF!</definedName>
    <definedName name="ZAP254E3G8" localSheetId="4">'222'!$A$7</definedName>
    <definedName name="ZAP256C3ES" localSheetId="5">'223'!$B$21</definedName>
    <definedName name="ZAP25K43FS" localSheetId="1">'214'!#REF!</definedName>
    <definedName name="ZAP25OK3DF" localSheetId="5">'223'!$B$11</definedName>
    <definedName name="ZAP261G3FR" localSheetId="1">'214'!#REF!</definedName>
    <definedName name="ZAP26D23DU" localSheetId="5">'223'!#REF!</definedName>
    <definedName name="ZAP26U43DT" localSheetId="1">'214'!#REF!</definedName>
    <definedName name="ZAP27CG3II" localSheetId="1">'214'!#REF!</definedName>
    <definedName name="ZAP27E83BF" localSheetId="3">'221'!$F$8</definedName>
    <definedName name="ZAP27OU3DA" localSheetId="1">'214'!#REF!</definedName>
    <definedName name="ZAP28163JQ" localSheetId="1">'214'!#REF!</definedName>
    <definedName name="ZAP289G3GO" localSheetId="1">'214'!#REF!</definedName>
    <definedName name="ZAP28CE3EI" localSheetId="1">'214'!$B$13</definedName>
    <definedName name="ZAP28CG3EJ" localSheetId="1">'214'!$B$20</definedName>
    <definedName name="ZAP29543IP" localSheetId="1">'214'!#REF!</definedName>
    <definedName name="ZAP295M3FM" localSheetId="5">'223'!$B$26</definedName>
    <definedName name="ZAP29GQ3EO" localSheetId="1">'214'!#REF!</definedName>
    <definedName name="ZAP2ADC3GP" localSheetId="1">'214'!$B$12</definedName>
    <definedName name="ZAP2AL83GP" localSheetId="1">'214'!$B$17</definedName>
    <definedName name="ZAP2AN63HJ" localSheetId="4">'222'!$B$6</definedName>
    <definedName name="ZAP2AUM3K4" localSheetId="3">'221'!$C$8</definedName>
    <definedName name="ZAP2BVM3F4" localSheetId="5">'223'!$F$8</definedName>
    <definedName name="ZAP2C3O3MO" localSheetId="1">'214'!$B$10</definedName>
    <definedName name="ZAP2CC43GS" localSheetId="4">'222'!$C$6</definedName>
    <definedName name="ZAP2CCM3FE" localSheetId="1">'214'!#REF!</definedName>
    <definedName name="ZAP2CG83FF" localSheetId="1">'214'!#REF!</definedName>
    <definedName name="ZAP2CUA3DJ" localSheetId="1">'214'!$B$3</definedName>
    <definedName name="ZAP2CUC3DK" localSheetId="1">'214'!#REF!</definedName>
    <definedName name="ZAP2CUE3DL" localSheetId="1">'214'!#REF!</definedName>
    <definedName name="ZAP2CV83DK" localSheetId="12">'291'!$A$5</definedName>
    <definedName name="ZAP2D0O3DN" localSheetId="3">'221'!$A$3</definedName>
    <definedName name="ZAP2D0S3DP" localSheetId="5">'223'!$A$3</definedName>
    <definedName name="ZAP2DEK3KO" localSheetId="1">'214'!#REF!</definedName>
    <definedName name="ZAP2EJ23NA" localSheetId="1">'214'!#REF!</definedName>
    <definedName name="ZAP2FIK3KK" localSheetId="12">'291'!$F$10</definedName>
    <definedName name="ZAP2FRU3IA" localSheetId="1">'214'!$B$19</definedName>
    <definedName name="ZAP2HBE3J3" localSheetId="1">'214'!#REF!</definedName>
    <definedName name="ZAP2IA23K6" localSheetId="12">'291'!$G$10</definedName>
    <definedName name="ZAP2JFK3JJ" localSheetId="1">'214'!#REF!</definedName>
    <definedName name="ZAP2JS43M2" localSheetId="1">'214'!#REF!</definedName>
    <definedName name="ZAP2KII3LB" localSheetId="1">'214'!#REF!</definedName>
    <definedName name="ZAP2LQM3L4" localSheetId="3">'221'!$D$8</definedName>
    <definedName name="ZAP2NM63NR" localSheetId="1">'214'!#REF!</definedName>
    <definedName name="_xlnm.Print_Area" localSheetId="0">'111'!$A$1:$J$58</definedName>
    <definedName name="_xlnm.Print_Area" localSheetId="1">'214'!$A$1:$G$27</definedName>
    <definedName name="_xlnm.Print_Area" localSheetId="3">'221'!$A$1:$F$22</definedName>
    <definedName name="_xlnm.Print_Area" localSheetId="4">'222'!$A$1:$E$20</definedName>
    <definedName name="_xlnm.Print_Area" localSheetId="9">'341'!$A$1:$F$29</definedName>
  </definedNames>
  <calcPr calcId="145621"/>
</workbook>
</file>

<file path=xl/calcChain.xml><?xml version="1.0" encoding="utf-8"?>
<calcChain xmlns="http://schemas.openxmlformats.org/spreadsheetml/2006/main">
  <c r="F9" i="11" l="1"/>
  <c r="C48" i="2"/>
  <c r="E18" i="10" l="1"/>
  <c r="D35" i="9"/>
  <c r="G31" i="5" l="1"/>
  <c r="G28" i="5"/>
  <c r="G23" i="5"/>
  <c r="G21" i="5" s="1"/>
  <c r="G14" i="3" l="1"/>
  <c r="G12" i="3" l="1"/>
  <c r="F11" i="16" l="1"/>
  <c r="F10" i="16"/>
  <c r="F25" i="11"/>
  <c r="F17" i="1"/>
  <c r="E12" i="1"/>
  <c r="F30" i="8"/>
  <c r="E12" i="4"/>
  <c r="E11" i="4"/>
  <c r="E10" i="4"/>
  <c r="E18" i="12" l="1"/>
  <c r="G22" i="3"/>
  <c r="J43" i="2" l="1"/>
  <c r="G17" i="13" l="1"/>
  <c r="F9" i="17"/>
  <c r="E9" i="16" l="1"/>
  <c r="E8" i="16"/>
  <c r="D13" i="5" l="1"/>
  <c r="G13" i="5"/>
  <c r="D19" i="5"/>
  <c r="G17" i="5" l="1"/>
  <c r="F12" i="1"/>
  <c r="E11" i="1"/>
  <c r="J42" i="2"/>
  <c r="J41" i="2"/>
  <c r="D45" i="2"/>
  <c r="J45" i="2" s="1"/>
  <c r="D40" i="2"/>
  <c r="J40" i="2" s="1"/>
  <c r="D39" i="2"/>
  <c r="J39" i="2" s="1"/>
  <c r="D38" i="2"/>
  <c r="J38" i="2" s="1"/>
  <c r="D37" i="2"/>
  <c r="J37" i="2" s="1"/>
  <c r="D36" i="2"/>
  <c r="J36" i="2" s="1"/>
  <c r="D32" i="2"/>
  <c r="J32" i="2" s="1"/>
  <c r="D29" i="2"/>
  <c r="J29" i="2" s="1"/>
  <c r="D22" i="2"/>
  <c r="D41" i="2"/>
  <c r="G16" i="5" l="1"/>
  <c r="G14" i="5" l="1"/>
  <c r="D17" i="5"/>
  <c r="F13" i="1"/>
  <c r="D47" i="2" l="1"/>
  <c r="J47" i="2" s="1"/>
  <c r="D25" i="2"/>
  <c r="J25" i="2" s="1"/>
  <c r="J22" i="2"/>
  <c r="E20" i="12" l="1"/>
  <c r="D27" i="2" l="1"/>
  <c r="J27" i="2" s="1"/>
  <c r="G29" i="5" l="1"/>
  <c r="G26" i="5" s="1"/>
  <c r="D28" i="5" l="1"/>
  <c r="D26" i="5" s="1"/>
  <c r="G24" i="5"/>
  <c r="G25" i="5"/>
  <c r="G15" i="5" l="1"/>
  <c r="D23" i="5" l="1"/>
  <c r="G11" i="5"/>
  <c r="E22" i="11"/>
  <c r="E10" i="11"/>
  <c r="G14" i="13" l="1"/>
  <c r="G22" i="13" s="1"/>
  <c r="E23" i="12"/>
  <c r="E13" i="12"/>
  <c r="E24" i="12" l="1"/>
  <c r="E9" i="4"/>
  <c r="E13" i="4" s="1"/>
  <c r="G13" i="3" l="1"/>
  <c r="G10" i="3" l="1"/>
  <c r="I13" i="3" s="1"/>
  <c r="D42" i="2"/>
  <c r="D28" i="2"/>
  <c r="J28" i="2" s="1"/>
  <c r="D31" i="2"/>
  <c r="J31" i="2" s="1"/>
  <c r="D33" i="2"/>
  <c r="J33" i="2" s="1"/>
  <c r="D34" i="2"/>
  <c r="J34" i="2" s="1"/>
  <c r="D35" i="2"/>
  <c r="J35" i="2" s="1"/>
  <c r="D43" i="2"/>
  <c r="D44" i="2"/>
  <c r="J44" i="2" s="1"/>
  <c r="D46" i="2"/>
  <c r="J46" i="2" s="1"/>
  <c r="D24" i="2"/>
  <c r="J24" i="2" s="1"/>
  <c r="D26" i="2"/>
  <c r="J26" i="2" s="1"/>
  <c r="D30" i="2"/>
  <c r="J30" i="2" s="1"/>
  <c r="D23" i="2"/>
  <c r="J23" i="2" s="1"/>
  <c r="J48" i="2" l="1"/>
</calcChain>
</file>

<file path=xl/sharedStrings.xml><?xml version="1.0" encoding="utf-8"?>
<sst xmlns="http://schemas.openxmlformats.org/spreadsheetml/2006/main" count="518" uniqueCount="267">
  <si>
    <t xml:space="preserve">6. Расчет (обоснование) расходов на закупку товаров, работ, услуг </t>
  </si>
  <si>
    <t xml:space="preserve">Код видов расходов </t>
  </si>
  <si>
    <t xml:space="preserve">Источник финансового обеспечения </t>
  </si>
  <si>
    <t>N</t>
  </si>
  <si>
    <t xml:space="preserve">п/п </t>
  </si>
  <si>
    <t xml:space="preserve">Наименование расходов </t>
  </si>
  <si>
    <t xml:space="preserve">Количество номеров </t>
  </si>
  <si>
    <t xml:space="preserve">Количество платежей в год </t>
  </si>
  <si>
    <t xml:space="preserve">Стоимость за единицу, руб </t>
  </si>
  <si>
    <t>Сумма, руб (гр.3 х гр.4 х гр.5)</t>
  </si>
  <si>
    <t xml:space="preserve">Абонентская плата за номер </t>
  </si>
  <si>
    <t xml:space="preserve">Повременная оплата междугородных, международных и местных телефонных соединений </t>
  </si>
  <si>
    <t xml:space="preserve">Услуги интернет-провайдеров </t>
  </si>
  <si>
    <t xml:space="preserve">Итого: </t>
  </si>
  <si>
    <t xml:space="preserve">x </t>
  </si>
  <si>
    <t xml:space="preserve">                                     6.1. Расчет (обоснование) расходов на оплату услуг связи 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</si>
  <si>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</si>
  <si>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</si>
  <si>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</si>
  <si>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</si>
  <si>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Ежемесячная надбавка к должностному окладу, %</t>
  </si>
  <si>
    <t>Районный коэффициент</t>
  </si>
  <si>
    <t>Фонд оплаты труда в год, руб (гр.3 х гр.4 х (1 + гр.8/ 100) х гр.9 х 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</si>
  <si>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</si>
  <si>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</si>
  <si>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</si>
  <si>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</si>
  <si>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</si>
  <si>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Итого:</t>
  </si>
  <si>
    <t xml:space="preserve"> </t>
  </si>
  <si>
    <t>Приложение</t>
  </si>
  <si>
    <t>к Приказу Министерства финансов</t>
  </si>
  <si>
    <t>Российской Федерации</t>
  </si>
  <si>
    <t xml:space="preserve">от 29 августа 2016 года № 142н </t>
  </si>
  <si>
    <t>«Приложение № 2</t>
  </si>
  <si>
    <t>к Требованиям к плану</t>
  </si>
  <si>
    <t>финансово-хозяйственной</t>
  </si>
  <si>
    <t>деятельности государственного</t>
  </si>
  <si>
    <t>(муниципального) учреждения,</t>
  </si>
  <si>
    <t>утвержденным Приказом</t>
  </si>
  <si>
    <t>Министерства финансов</t>
  </si>
  <si>
    <t xml:space="preserve">от 28 июля 2010 года № 81н </t>
  </si>
  <si>
    <t>Расчеты (обоснования) к плану финансово-хозяйственной деятельности государственного (муниципального) учреждения</t>
  </si>
  <si>
    <t xml:space="preserve">1.1. Расчеты (обоснования) расходов на оплату груда </t>
  </si>
  <si>
    <t xml:space="preserve">                              1. Расчеты (обоснования) выплат персоналу (строка 210)</t>
  </si>
  <si>
    <t>Директор</t>
  </si>
  <si>
    <t>Главный бухгалтер</t>
  </si>
  <si>
    <t>Старший инструктор-методист</t>
  </si>
  <si>
    <t>Завхоз</t>
  </si>
  <si>
    <t>Медсестра</t>
  </si>
  <si>
    <t>Бухгалтер-экономист</t>
  </si>
  <si>
    <t>Оператор ХВО</t>
  </si>
  <si>
    <t>Рабочий по обслуживанию зданий</t>
  </si>
  <si>
    <t>Дворник</t>
  </si>
  <si>
    <t xml:space="preserve">   </t>
  </si>
  <si>
    <t>1. Расчеты (обоснования) выплат персоналу (строка 210)</t>
  </si>
  <si>
    <t>Количество дней</t>
  </si>
  <si>
    <t>1.1.</t>
  </si>
  <si>
    <t>компенсация дополнительных расходов, связанных с проживанием вне места постоянного жительства (суточных)</t>
  </si>
  <si>
    <t>1.2.</t>
  </si>
  <si>
    <t>1.3.</t>
  </si>
  <si>
    <t>2.1.</t>
  </si>
  <si>
    <t>2.2.</t>
  </si>
  <si>
    <t>2.3.</t>
  </si>
  <si>
    <t xml:space="preserve">1.2. Расчеты (обоснования) выплат персоналу при направлении в служебные командировки </t>
  </si>
  <si>
    <t xml:space="preserve">Выплаты персоналу при направлении в служебные командировки в пределах территории Российской Федерации </t>
  </si>
  <si>
    <t xml:space="preserve">компенсация расходов по проезду в служебные командировки </t>
  </si>
  <si>
    <t xml:space="preserve">компенсация расходов по найму жилого помещения </t>
  </si>
  <si>
    <t xml:space="preserve">Выплаты персоналу при направлении в служебные командировки на территории иностранных государств </t>
  </si>
  <si>
    <t xml:space="preserve">№ п/п </t>
  </si>
  <si>
    <t xml:space="preserve"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</t>
  </si>
  <si>
    <t xml:space="preserve">Наименование государственного внебюджетного фонда </t>
  </si>
  <si>
    <t xml:space="preserve">Размер базы для начисления страховых взносов, руб </t>
  </si>
  <si>
    <t xml:space="preserve">Сумма взноса, руб </t>
  </si>
  <si>
    <t xml:space="preserve">Страховые взносы в Пенсионный фонд Российской Федерации, всего </t>
  </si>
  <si>
    <t>по ставке 22,0%</t>
  </si>
  <si>
    <t>по ставке 10,0%</t>
  </si>
  <si>
    <t xml:space="preserve">с применением пониженных тарифов взносов в Пенсионный фонд Российской Федерации для отдельных категорий плательщиков </t>
  </si>
  <si>
    <t xml:space="preserve">Страховые взносы в Фонд социального страхования Российской Федерации, всего 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</si>
  <si>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</si>
  <si>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</si>
  <si>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</si>
  <si>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2.4.</t>
  </si>
  <si>
    <t>обязательное социальное страхование от несчастных случаев на производстве и профессиональных заболеваний по ставке 0,_%*</t>
  </si>
  <si>
    <t>2.5.</t>
  </si>
  <si>
    <t xml:space="preserve">Страховые взносы в Федеральный фонд обязательного медицинского страхования, всего (по ставке 5,1%) </t>
  </si>
  <si>
    <t>Средний размер выплаты на одного человека</t>
  </si>
  <si>
    <t>Количество работников, чел.</t>
  </si>
  <si>
    <t>Сумма, руб. (гр.3*гр.4*гр.5)</t>
  </si>
  <si>
    <t>В том числе:</t>
  </si>
  <si>
    <t>Компенсация дополнительных расходов, связанных с проживанием вне места постоянного жительства (суточных)</t>
  </si>
  <si>
    <t xml:space="preserve">6.2. Расчет (обоснование) расходов на оплату транспортных услуг </t>
  </si>
  <si>
    <t xml:space="preserve">Количество услуг перевозки </t>
  </si>
  <si>
    <t xml:space="preserve">Цена услуги перевозки, руб </t>
  </si>
  <si>
    <t>Сумма, руб (гр.3 х гр.4)</t>
  </si>
  <si>
    <t>6. Расчет (обоснование) расходов на закупку товаров, работ, услуг</t>
  </si>
  <si>
    <t>Наименование расходов</t>
  </si>
  <si>
    <t>x</t>
  </si>
  <si>
    <t xml:space="preserve">Наименование показателя </t>
  </si>
  <si>
    <t xml:space="preserve">Размер потребления ресурсов </t>
  </si>
  <si>
    <t xml:space="preserve">Тариф (с учетом НДС), руб </t>
  </si>
  <si>
    <t>Индексация, %</t>
  </si>
  <si>
    <t>Сумма, руб (гр.4 х гр.5 х гр.6)</t>
  </si>
  <si>
    <t xml:space="preserve">Электроснабжение, всего </t>
  </si>
  <si>
    <t>в том числе по объектам:</t>
  </si>
  <si>
    <t xml:space="preserve">Теплоснабжение </t>
  </si>
  <si>
    <t xml:space="preserve">Водоотведение, всего </t>
  </si>
  <si>
    <t xml:space="preserve">                                                                                                                   6. Расчет (обоснование) расходов на закупку товаров, работ, услуг </t>
  </si>
  <si>
    <t xml:space="preserve">                                                                                                            6.3. Расчет (обоснование) расходов на оплату коммунальных услуг </t>
  </si>
  <si>
    <t>Плата за найм такси (Чернышевский-Мирный-Чернышевский)</t>
  </si>
  <si>
    <t>     </t>
  </si>
  <si>
    <t xml:space="preserve">6.5. Расчет (обоснование) расходов на оплату работ, услуг по содержанию имущества </t>
  </si>
  <si>
    <t xml:space="preserve">N п/п </t>
  </si>
  <si>
    <t xml:space="preserve">Объект </t>
  </si>
  <si>
    <t>Количество работ (услуг)</t>
  </si>
  <si>
    <t xml:space="preserve">Стоимость работ (услуг), руб </t>
  </si>
  <si>
    <t xml:space="preserve">Содержание объектов недвижимого имущества в чистоте </t>
  </si>
  <si>
    <t xml:space="preserve">уборка снега, мусора </t>
  </si>
  <si>
    <t xml:space="preserve">вывоз снега, мусора, твердых бытовых и промышленных отходов </t>
  </si>
  <si>
    <t xml:space="preserve">Содержание объектов движимого имущества в чистоте </t>
  </si>
  <si>
    <t>мойка и чистка (химчистка) имущества (транспорта и т.д.)</t>
  </si>
  <si>
    <t xml:space="preserve">Ремонт (текущий и капитальный) имущества </t>
  </si>
  <si>
    <t>Количество договоров</t>
  </si>
  <si>
    <t>Стоимость услуги, руб.</t>
  </si>
  <si>
    <t>Оплата услуг вневедомственной, пожарной охраны, всего</t>
  </si>
  <si>
    <t xml:space="preserve">6.7. Расчет (обоснование) расходов на приобретение основных средств </t>
  </si>
  <si>
    <t>Количество</t>
  </si>
  <si>
    <t>Средняя стоимость, руб.</t>
  </si>
  <si>
    <t>Сумма, руб. (гр.2 х гр.3)</t>
  </si>
  <si>
    <t>Приобретение основных средств</t>
  </si>
  <si>
    <t>в том числе по группам объектов:</t>
  </si>
  <si>
    <t xml:space="preserve">6.8. Расчет (обоснование) расходов на приобретение материальных запасов </t>
  </si>
  <si>
    <t>Единица измерения</t>
  </si>
  <si>
    <t>Цена за единицу, руб.</t>
  </si>
  <si>
    <t>Сумма, руб. (гр.4 х гр.5)</t>
  </si>
  <si>
    <t>Приобретение материалов</t>
  </si>
  <si>
    <t>в том числе по группам материалов:</t>
  </si>
  <si>
    <t xml:space="preserve">   1. Расчеты (обоснования) выплат персоналу </t>
  </si>
  <si>
    <t>МБУ ФОК "Каскад"</t>
  </si>
  <si>
    <t xml:space="preserve">3. Расчет (обоснование) расходов на уплату налогов, сборов и иных платежей </t>
  </si>
  <si>
    <t xml:space="preserve">3.1. Расчет (обоснование) расходов на оплату налога на имущество </t>
  </si>
  <si>
    <t xml:space="preserve">Налоговая база, руб </t>
  </si>
  <si>
    <t>Ставка налога, %</t>
  </si>
  <si>
    <t>Сумма исчисленного налога, подлежащего уплате, руб (гр.3 х гр.4/100)</t>
  </si>
  <si>
    <t xml:space="preserve">Налог на имущество, всего </t>
  </si>
  <si>
    <t>в том числе по группам:</t>
  </si>
  <si>
    <t xml:space="preserve">недвижимое имущество </t>
  </si>
  <si>
    <t>из них:</t>
  </si>
  <si>
    <t xml:space="preserve">переданное в аренду </t>
  </si>
  <si>
    <t xml:space="preserve">движимое имущество </t>
  </si>
  <si>
    <t>спорткомплекс</t>
  </si>
  <si>
    <t>Сервисное обслуживание системы ХВО</t>
  </si>
  <si>
    <t>бассейн</t>
  </si>
  <si>
    <t>Спорткомплекс</t>
  </si>
  <si>
    <t>Услуги в области пожарной безопасности</t>
  </si>
  <si>
    <t>Техобслуживание огнетушителей</t>
  </si>
  <si>
    <t>1.</t>
  </si>
  <si>
    <t>2.</t>
  </si>
  <si>
    <t>4.</t>
  </si>
  <si>
    <t>5.</t>
  </si>
  <si>
    <t>Оплата медицинских услуг</t>
  </si>
  <si>
    <t>Профилактический медосмотр сотрудников</t>
  </si>
  <si>
    <t>Прочие услуги</t>
  </si>
  <si>
    <t>Подписка на газеты и журналы</t>
  </si>
  <si>
    <t xml:space="preserve">Комплектующие к установке ХВО, вентиляцилонной системе </t>
  </si>
  <si>
    <t>Кацелярские товары</t>
  </si>
  <si>
    <t>Приобретение комплектующих к компьютерам и оргтехнике</t>
  </si>
  <si>
    <t>Приобретение медикаментов</t>
  </si>
  <si>
    <t>Приобретение спецодежды</t>
  </si>
  <si>
    <t>Приобретение хоз. Товаров</t>
  </si>
  <si>
    <t>Приобретение спортинвентаря</t>
  </si>
  <si>
    <t>Бюджет МБУ ФОК "Касакд"</t>
  </si>
  <si>
    <t>шт.</t>
  </si>
  <si>
    <t>усл. шт.</t>
  </si>
  <si>
    <t>усл.шт</t>
  </si>
  <si>
    <t>усл.шт.</t>
  </si>
  <si>
    <t>Приобретение химических реагентов для плавательного бассейна</t>
  </si>
  <si>
    <t>л</t>
  </si>
  <si>
    <t>ФОК, здание, кВТ.ч</t>
  </si>
  <si>
    <t xml:space="preserve">Директор </t>
  </si>
  <si>
    <t>Новицкая А.В.</t>
  </si>
  <si>
    <t>Гл. бухгалтер</t>
  </si>
  <si>
    <t>Бугера Е.В.</t>
  </si>
  <si>
    <t>Спорткомплекс, ФОК</t>
  </si>
  <si>
    <t xml:space="preserve">Холодное водоснабжение, всего </t>
  </si>
  <si>
    <t>Раздевалка хокейного корта</t>
  </si>
  <si>
    <t>Хоккейный корт (заливка)</t>
  </si>
  <si>
    <t>Раздевалка хоккейного корта</t>
  </si>
  <si>
    <t>Тренерская хоккейного корта</t>
  </si>
  <si>
    <t>Плата за найм такси (Чернышевский-Мирный-Чернышевский)(СММ)</t>
  </si>
  <si>
    <t>Руководитель ВФСК ГТО</t>
  </si>
  <si>
    <t>Ледовый корт с тёплой раздевалкой</t>
  </si>
  <si>
    <t>ФОК Силовое оборудование, кВт.ч</t>
  </si>
  <si>
    <t>Кацелярские товары ВФСК ГТО</t>
  </si>
  <si>
    <t>Приобретение комплектующих к компьютерам и оргтехнике ВФСК ГТО</t>
  </si>
  <si>
    <t xml:space="preserve">Приобретение наглядно-агитационных материалов ВФСК ГТО </t>
  </si>
  <si>
    <t>Приобретение инвентаря ЦТ ВФСК ГТО</t>
  </si>
  <si>
    <t>Снятие показателей счётчика</t>
  </si>
  <si>
    <t>Плата за найм такси (Чернышевский-Мирный-Чернышевский) (платные)</t>
  </si>
  <si>
    <t>Платные. Приобретение медикаментов.</t>
  </si>
  <si>
    <t>Усл. шт.</t>
  </si>
  <si>
    <t>Платные. Приобретение оргтехники.</t>
  </si>
  <si>
    <t>Инструктор по физической культуре ВФСК ГТО</t>
  </si>
  <si>
    <t>Инструктор -методист физкультурно-спортивных организаций</t>
  </si>
  <si>
    <t>Инструктор -методист по адаптивной физической культуре</t>
  </si>
  <si>
    <t>Дежурный по спортивному залу</t>
  </si>
  <si>
    <t>Документовед</t>
  </si>
  <si>
    <t>Техник по эксплуатации и ремонту спортивной техники</t>
  </si>
  <si>
    <t xml:space="preserve">спорткомплекс ,хоккейный корт                          </t>
  </si>
  <si>
    <t>Техническое обслуживание  узла учёта тепл.энергии</t>
  </si>
  <si>
    <t>Техническое обслуживание системы приточно вытяжной вентиляции</t>
  </si>
  <si>
    <t>Программное обслуживание</t>
  </si>
  <si>
    <t>Договора ГПХ</t>
  </si>
  <si>
    <t>Техническое обслуживание системы электроснабжения здания</t>
  </si>
  <si>
    <t>Размещение опасных отходов</t>
  </si>
  <si>
    <t>ОПС (охрана)</t>
  </si>
  <si>
    <t>Приобретение медикаментов.</t>
  </si>
  <si>
    <t>Сувенирная наградная продукция (платные)</t>
  </si>
  <si>
    <t xml:space="preserve">Услуги СЭС (дезинфекция, дезинсекция, дератизация) </t>
  </si>
  <si>
    <t xml:space="preserve"> МБУ ФОК "Каскад"</t>
  </si>
  <si>
    <t>Поддержание технико-экономических и эксплуатационных показателей объектов имущества , сети ТВК</t>
  </si>
  <si>
    <t>Техническое обслуживание системы оповещения и пожаротушения(ОПС)</t>
  </si>
  <si>
    <t>Услуги СЭС (производственный контроль)</t>
  </si>
  <si>
    <t>Повышение квалификации</t>
  </si>
  <si>
    <t>х</t>
  </si>
  <si>
    <t>3.</t>
  </si>
  <si>
    <t>Командировочные и служебные разъезды</t>
  </si>
  <si>
    <r>
      <rPr>
        <b/>
        <sz val="11"/>
        <color theme="1"/>
        <rFont val="Calibri"/>
        <family val="2"/>
        <charset val="204"/>
        <scheme val="minor"/>
      </rPr>
      <t>Платные</t>
    </r>
    <r>
      <rPr>
        <sz val="11"/>
        <color theme="1"/>
        <rFont val="Calibri"/>
        <family val="2"/>
        <charset val="204"/>
        <scheme val="minor"/>
      </rPr>
      <t>. Приобретение канцелярских товаров.</t>
    </r>
  </si>
  <si>
    <r>
      <rPr>
        <b/>
        <sz val="11"/>
        <color theme="1"/>
        <rFont val="Calibri"/>
        <family val="2"/>
        <charset val="204"/>
        <scheme val="minor"/>
      </rPr>
      <t>Платные</t>
    </r>
    <r>
      <rPr>
        <sz val="11"/>
        <color theme="1"/>
        <rFont val="Calibri"/>
        <family val="2"/>
        <charset val="204"/>
        <scheme val="minor"/>
      </rPr>
      <t>. Моющие и хозяйственные товары.</t>
    </r>
  </si>
  <si>
    <t>Пртиобретение моющих, чистящих дезинфецирующих средств</t>
  </si>
  <si>
    <t>Сувенирная  и наградная продукция ГТО</t>
  </si>
  <si>
    <t>Сувенирная и наградная продукция</t>
  </si>
  <si>
    <t>Приобретение конвертов (платные)</t>
  </si>
  <si>
    <t>Плата за перевозку (доставку) грузов (отправлений) (платные)</t>
  </si>
  <si>
    <t>,</t>
  </si>
  <si>
    <t>Косметический ремонт раздевалки хоккейного корта</t>
  </si>
  <si>
    <t>Хоккейный корт</t>
  </si>
  <si>
    <t>6.</t>
  </si>
  <si>
    <t>Абоненская плата VipNet</t>
  </si>
  <si>
    <t>7.</t>
  </si>
  <si>
    <t>СКБ Контур</t>
  </si>
  <si>
    <t>8.</t>
  </si>
  <si>
    <t>Робслуживание 1 С</t>
  </si>
  <si>
    <t>9.</t>
  </si>
  <si>
    <t>10.</t>
  </si>
  <si>
    <t>11.</t>
  </si>
  <si>
    <t>12.</t>
  </si>
  <si>
    <t>13.</t>
  </si>
  <si>
    <t>14.</t>
  </si>
  <si>
    <t>15.</t>
  </si>
  <si>
    <t xml:space="preserve">Кейсистемс  Якутия </t>
  </si>
  <si>
    <t>Усуги удостоверяющего центра</t>
  </si>
  <si>
    <t>Питание спортсменов СММ</t>
  </si>
  <si>
    <t>Возмещение затрат учёба медосмотр</t>
  </si>
  <si>
    <t>Монтаж системы естественной вентиляции СТК хоккейного корта</t>
  </si>
  <si>
    <t>Монтаж  ограждения территории ФОК "Каскад"</t>
  </si>
  <si>
    <t>Монтаж снегозадержателей здания ФОК "Каскад"</t>
  </si>
  <si>
    <t>Бетонирование обходных дорожек"ЯК"</t>
  </si>
  <si>
    <t>Приобретение проточных водонагревателей и тепловентиляторов</t>
  </si>
  <si>
    <t>Устройство снегозадержателей на кровле здания ФОК"Каскад"</t>
  </si>
  <si>
    <t>Приобретение детской хоккейной формы</t>
  </si>
  <si>
    <t>Приобретение спорт инвентаря</t>
  </si>
  <si>
    <t>Подключение второго ввода на ХК(кабель,прибор учёта,проект)</t>
  </si>
  <si>
    <t>Бетонирование отмостков вдоль крытого хоккейного корта"ЯК"</t>
  </si>
  <si>
    <t xml:space="preserve">Зам. директора </t>
  </si>
  <si>
    <t xml:space="preserve">Тренер по спорту </t>
  </si>
  <si>
    <t xml:space="preserve">Тренер  по спорту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</si>
</sst>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.00_р_.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Verdana"/>
      <family val="2"/>
      <charset val="204"/>
    </font>
    <font>
      <sz val="10"/>
      <color theme="1"/>
      <name val="Verdana"/>
      <family val="2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top" wrapText="1" indent="1"/>
    </xf>
    <xf numFmtId="0" fontId="3" fillId="0" borderId="0" xfId="0" applyFont="1" applyAlignment="1">
      <alignment horizontal="left" vertical="center" wrapText="1" inden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 indent="1"/>
    </xf>
    <xf numFmtId="0" fontId="0" fillId="0" borderId="3" xfId="0" applyBorder="1" applyAlignment="1">
      <alignment vertical="top" wrapText="1" indent="1"/>
    </xf>
    <xf numFmtId="0" fontId="3" fillId="0" borderId="3" xfId="0" applyFont="1" applyBorder="1" applyAlignment="1">
      <alignment horizontal="right" vertical="center" wrapText="1" indent="1"/>
    </xf>
    <xf numFmtId="0" fontId="2" fillId="0" borderId="0" xfId="0" applyFont="1" applyAlignment="1">
      <alignment vertical="center"/>
    </xf>
    <xf numFmtId="0" fontId="0" fillId="0" borderId="0" xfId="0" applyAlignment="1"/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 indent="1"/>
    </xf>
    <xf numFmtId="0" fontId="0" fillId="0" borderId="13" xfId="0" applyBorder="1" applyAlignment="1">
      <alignment vertical="center" wrapText="1"/>
    </xf>
    <xf numFmtId="0" fontId="0" fillId="0" borderId="13" xfId="0" applyBorder="1"/>
    <xf numFmtId="164" fontId="0" fillId="0" borderId="6" xfId="0" applyNumberFormat="1" applyBorder="1" applyAlignment="1">
      <alignment vertical="center" wrapText="1"/>
    </xf>
    <xf numFmtId="164" fontId="0" fillId="0" borderId="7" xfId="0" applyNumberFormat="1" applyBorder="1" applyAlignment="1">
      <alignment vertical="center" wrapText="1"/>
    </xf>
    <xf numFmtId="164" fontId="0" fillId="0" borderId="13" xfId="0" applyNumberFormat="1" applyBorder="1" applyAlignment="1">
      <alignment vertical="center" wrapText="1"/>
    </xf>
    <xf numFmtId="164" fontId="0" fillId="0" borderId="13" xfId="0" applyNumberFormat="1" applyBorder="1"/>
    <xf numFmtId="0" fontId="0" fillId="0" borderId="14" xfId="0" applyFill="1" applyBorder="1" applyAlignment="1">
      <alignment vertical="center" wrapText="1"/>
    </xf>
    <xf numFmtId="0" fontId="0" fillId="0" borderId="13" xfId="0" applyBorder="1" applyAlignment="1">
      <alignment wrapText="1"/>
    </xf>
    <xf numFmtId="164" fontId="0" fillId="0" borderId="0" xfId="0" applyNumberFormat="1"/>
    <xf numFmtId="4" fontId="0" fillId="0" borderId="0" xfId="0" applyNumberFormat="1"/>
    <xf numFmtId="0" fontId="0" fillId="0" borderId="4" xfId="0" applyBorder="1" applyAlignment="1">
      <alignment vertical="top" wrapText="1" indent="1"/>
    </xf>
    <xf numFmtId="0" fontId="0" fillId="0" borderId="5" xfId="0" applyBorder="1" applyAlignment="1">
      <alignment vertical="top" wrapText="1" indent="1"/>
    </xf>
    <xf numFmtId="0" fontId="0" fillId="0" borderId="13" xfId="0" applyBorder="1" applyAlignment="1">
      <alignment vertical="top" wrapText="1" indent="1"/>
    </xf>
    <xf numFmtId="0" fontId="2" fillId="0" borderId="13" xfId="0" applyFont="1" applyBorder="1" applyAlignment="1">
      <alignment horizontal="left" vertical="center" wrapText="1" indent="1"/>
    </xf>
    <xf numFmtId="0" fontId="2" fillId="0" borderId="13" xfId="0" applyFont="1" applyBorder="1" applyAlignment="1">
      <alignment horizontal="center" vertical="center" wrapText="1"/>
    </xf>
    <xf numFmtId="0" fontId="0" fillId="0" borderId="23" xfId="0" applyBorder="1" applyAlignment="1">
      <alignment vertical="top" wrapText="1" indent="1"/>
    </xf>
    <xf numFmtId="0" fontId="0" fillId="0" borderId="23" xfId="0" applyBorder="1"/>
    <xf numFmtId="0" fontId="2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4" fontId="0" fillId="0" borderId="3" xfId="0" applyNumberFormat="1" applyBorder="1" applyAlignment="1">
      <alignment vertical="top" wrapText="1" indent="1"/>
    </xf>
    <xf numFmtId="0" fontId="2" fillId="0" borderId="0" xfId="0" applyFont="1"/>
    <xf numFmtId="0" fontId="6" fillId="0" borderId="0" xfId="0" applyFont="1" applyAlignment="1">
      <alignment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8" fillId="0" borderId="23" xfId="0" applyFont="1" applyBorder="1" applyAlignment="1">
      <alignment horizontal="center"/>
    </xf>
    <xf numFmtId="43" fontId="0" fillId="0" borderId="3" xfId="0" applyNumberFormat="1" applyBorder="1" applyAlignment="1">
      <alignment vertical="top" wrapText="1" indent="1"/>
    </xf>
    <xf numFmtId="0" fontId="0" fillId="0" borderId="0" xfId="0" applyAlignment="1">
      <alignment horizontal="center"/>
    </xf>
    <xf numFmtId="0" fontId="11" fillId="0" borderId="24" xfId="0" applyFont="1" applyBorder="1" applyAlignment="1">
      <alignment horizontal="right"/>
    </xf>
    <xf numFmtId="43" fontId="0" fillId="0" borderId="5" xfId="0" applyNumberFormat="1" applyBorder="1" applyAlignment="1">
      <alignment vertical="top" wrapText="1" indent="1"/>
    </xf>
    <xf numFmtId="43" fontId="2" fillId="0" borderId="3" xfId="0" applyNumberFormat="1" applyFont="1" applyBorder="1" applyAlignment="1">
      <alignment horizontal="center" vertical="center" wrapText="1"/>
    </xf>
    <xf numFmtId="43" fontId="0" fillId="0" borderId="4" xfId="0" applyNumberFormat="1" applyBorder="1" applyAlignment="1">
      <alignment vertical="top" wrapText="1" indent="1"/>
    </xf>
    <xf numFmtId="0" fontId="0" fillId="0" borderId="23" xfId="0" applyBorder="1" applyAlignment="1">
      <alignment horizontal="right" vertical="top" wrapText="1" indent="1"/>
    </xf>
    <xf numFmtId="0" fontId="3" fillId="0" borderId="26" xfId="0" applyFont="1" applyBorder="1" applyAlignment="1">
      <alignment vertical="center" wrapText="1"/>
    </xf>
    <xf numFmtId="41" fontId="0" fillId="0" borderId="4" xfId="0" applyNumberFormat="1" applyBorder="1" applyAlignment="1">
      <alignment vertical="top" wrapText="1" indent="1"/>
    </xf>
    <xf numFmtId="41" fontId="0" fillId="0" borderId="5" xfId="0" applyNumberFormat="1" applyBorder="1" applyAlignment="1">
      <alignment vertical="top" wrapText="1" indent="1"/>
    </xf>
    <xf numFmtId="41" fontId="0" fillId="0" borderId="3" xfId="0" applyNumberFormat="1" applyBorder="1" applyAlignment="1">
      <alignment vertical="top" wrapText="1" indent="1"/>
    </xf>
    <xf numFmtId="164" fontId="0" fillId="0" borderId="3" xfId="0" applyNumberFormat="1" applyBorder="1" applyAlignment="1">
      <alignment vertical="top" wrapText="1" indent="1"/>
    </xf>
    <xf numFmtId="164" fontId="0" fillId="0" borderId="4" xfId="0" applyNumberFormat="1" applyBorder="1" applyAlignment="1">
      <alignment vertical="top" wrapText="1" indent="1"/>
    </xf>
    <xf numFmtId="164" fontId="0" fillId="0" borderId="5" xfId="0" applyNumberFormat="1" applyBorder="1" applyAlignment="1">
      <alignment vertical="top" wrapText="1" indent="1"/>
    </xf>
    <xf numFmtId="164" fontId="1" fillId="0" borderId="3" xfId="0" applyNumberFormat="1" applyFont="1" applyBorder="1" applyAlignment="1">
      <alignment vertical="top" wrapText="1" indent="1"/>
    </xf>
    <xf numFmtId="0" fontId="1" fillId="0" borderId="23" xfId="0" applyFont="1" applyBorder="1"/>
    <xf numFmtId="0" fontId="0" fillId="0" borderId="23" xfId="0" applyBorder="1" applyAlignment="1">
      <alignment horizontal="right"/>
    </xf>
    <xf numFmtId="0" fontId="0" fillId="0" borderId="24" xfId="0" applyBorder="1" applyAlignment="1"/>
    <xf numFmtId="164" fontId="1" fillId="0" borderId="6" xfId="0" applyNumberFormat="1" applyFont="1" applyBorder="1" applyAlignment="1">
      <alignment vertical="center" wrapText="1"/>
    </xf>
    <xf numFmtId="0" fontId="0" fillId="0" borderId="19" xfId="0" applyBorder="1" applyAlignment="1">
      <alignment vertical="top" wrapText="1" indent="1"/>
    </xf>
    <xf numFmtId="43" fontId="0" fillId="0" borderId="13" xfId="0" applyNumberFormat="1" applyBorder="1" applyAlignment="1">
      <alignment vertical="top" wrapText="1" indent="1"/>
    </xf>
    <xf numFmtId="0" fontId="0" fillId="0" borderId="7" xfId="0" applyBorder="1" applyAlignment="1">
      <alignment vertical="center" wrapText="1"/>
    </xf>
    <xf numFmtId="164" fontId="0" fillId="2" borderId="6" xfId="0" applyNumberFormat="1" applyFill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19" xfId="0" applyBorder="1" applyAlignment="1">
      <alignment vertical="top" wrapText="1" indent="1"/>
    </xf>
    <xf numFmtId="0" fontId="0" fillId="0" borderId="20" xfId="0" applyBorder="1" applyAlignment="1">
      <alignment vertical="top" wrapText="1" indent="1"/>
    </xf>
    <xf numFmtId="0" fontId="0" fillId="0" borderId="13" xfId="0" applyBorder="1" applyAlignment="1">
      <alignment vertical="top" wrapText="1" indent="1"/>
    </xf>
    <xf numFmtId="164" fontId="12" fillId="0" borderId="13" xfId="0" applyNumberFormat="1" applyFont="1" applyFill="1" applyBorder="1" applyAlignment="1">
      <alignment horizontal="center" vertical="distributed" wrapText="1"/>
    </xf>
    <xf numFmtId="164" fontId="12" fillId="0" borderId="27" xfId="0" applyNumberFormat="1" applyFont="1" applyFill="1" applyBorder="1" applyAlignment="1">
      <alignment horizontal="center" vertical="distributed" wrapText="1"/>
    </xf>
    <xf numFmtId="164" fontId="0" fillId="0" borderId="13" xfId="0" applyNumberFormat="1" applyBorder="1" applyAlignment="1">
      <alignment horizontal="right"/>
    </xf>
    <xf numFmtId="43" fontId="1" fillId="0" borderId="3" xfId="0" applyNumberFormat="1" applyFont="1" applyBorder="1" applyAlignment="1">
      <alignment vertical="top" wrapText="1" indent="1"/>
    </xf>
    <xf numFmtId="43" fontId="1" fillId="0" borderId="13" xfId="0" applyNumberFormat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164" fontId="0" fillId="2" borderId="7" xfId="0" applyNumberFormat="1" applyFill="1" applyBorder="1" applyAlignment="1">
      <alignment vertical="center" wrapText="1"/>
    </xf>
    <xf numFmtId="0" fontId="0" fillId="0" borderId="34" xfId="0" applyBorder="1" applyAlignment="1">
      <alignment vertical="center" wrapText="1"/>
    </xf>
    <xf numFmtId="164" fontId="0" fillId="0" borderId="34" xfId="0" applyNumberFormat="1" applyBorder="1" applyAlignment="1">
      <alignment vertical="center" wrapText="1"/>
    </xf>
    <xf numFmtId="164" fontId="0" fillId="0" borderId="9" xfId="0" applyNumberFormat="1" applyBorder="1" applyAlignment="1">
      <alignment vertical="center" wrapText="1"/>
    </xf>
    <xf numFmtId="164" fontId="0" fillId="2" borderId="9" xfId="0" applyNumberFormat="1" applyFill="1" applyBorder="1" applyAlignment="1">
      <alignment vertical="center" wrapText="1"/>
    </xf>
    <xf numFmtId="0" fontId="0" fillId="2" borderId="13" xfId="0" applyFill="1" applyBorder="1"/>
    <xf numFmtId="0" fontId="0" fillId="2" borderId="13" xfId="0" applyFill="1" applyBorder="1" applyAlignment="1">
      <alignment wrapText="1"/>
    </xf>
    <xf numFmtId="0" fontId="0" fillId="0" borderId="13" xfId="0" applyFill="1" applyBorder="1" applyAlignment="1">
      <alignment vertical="center" wrapText="1"/>
    </xf>
    <xf numFmtId="0" fontId="2" fillId="0" borderId="3" xfId="0" applyFont="1" applyBorder="1" applyAlignment="1">
      <alignment vertical="top" wrapText="1" indent="1"/>
    </xf>
    <xf numFmtId="0" fontId="0" fillId="0" borderId="6" xfId="0" applyBorder="1" applyAlignment="1">
      <alignment horizontal="center" vertical="center" wrapText="1"/>
    </xf>
    <xf numFmtId="0" fontId="0" fillId="0" borderId="0" xfId="0" applyFont="1"/>
    <xf numFmtId="0" fontId="11" fillId="2" borderId="27" xfId="0" applyFont="1" applyFill="1" applyBorder="1" applyAlignment="1">
      <alignment wrapText="1"/>
    </xf>
    <xf numFmtId="0" fontId="11" fillId="2" borderId="13" xfId="0" applyFont="1" applyFill="1" applyBorder="1" applyAlignment="1">
      <alignment wrapText="1"/>
    </xf>
    <xf numFmtId="4" fontId="0" fillId="0" borderId="6" xfId="0" applyNumberFormat="1" applyFont="1" applyBorder="1" applyAlignment="1">
      <alignment vertical="center" wrapText="1"/>
    </xf>
    <xf numFmtId="164" fontId="0" fillId="2" borderId="13" xfId="0" applyNumberFormat="1" applyFill="1" applyBorder="1" applyAlignment="1">
      <alignment vertical="center" wrapText="1"/>
    </xf>
    <xf numFmtId="0" fontId="0" fillId="0" borderId="13" xfId="0" applyBorder="1" applyAlignment="1">
      <alignment vertical="top" wrapText="1" indent="1"/>
    </xf>
    <xf numFmtId="0" fontId="13" fillId="0" borderId="0" xfId="0" applyFont="1"/>
    <xf numFmtId="164" fontId="0" fillId="2" borderId="3" xfId="0" applyNumberFormat="1" applyFill="1" applyBorder="1" applyAlignment="1">
      <alignment vertical="top" wrapText="1" indent="1"/>
    </xf>
    <xf numFmtId="164" fontId="0" fillId="2" borderId="4" xfId="0" applyNumberFormat="1" applyFill="1" applyBorder="1" applyAlignment="1">
      <alignment vertical="top" wrapText="1" indent="1"/>
    </xf>
    <xf numFmtId="164" fontId="0" fillId="2" borderId="5" xfId="0" applyNumberFormat="1" applyFill="1" applyBorder="1" applyAlignment="1">
      <alignment vertical="top" wrapText="1" indent="1"/>
    </xf>
    <xf numFmtId="0" fontId="11" fillId="2" borderId="24" xfId="0" applyFont="1" applyFill="1" applyBorder="1" applyAlignment="1">
      <alignment wrapText="1"/>
    </xf>
    <xf numFmtId="164" fontId="12" fillId="0" borderId="24" xfId="0" applyNumberFormat="1" applyFont="1" applyFill="1" applyBorder="1" applyAlignment="1">
      <alignment horizontal="center" vertical="distributed" wrapText="1"/>
    </xf>
    <xf numFmtId="0" fontId="11" fillId="2" borderId="0" xfId="0" applyFont="1" applyFill="1" applyBorder="1" applyAlignment="1">
      <alignment wrapText="1"/>
    </xf>
    <xf numFmtId="164" fontId="12" fillId="0" borderId="8" xfId="0" applyNumberFormat="1" applyFont="1" applyFill="1" applyBorder="1" applyAlignment="1">
      <alignment horizontal="center" vertical="distributed" wrapText="1"/>
    </xf>
    <xf numFmtId="164" fontId="1" fillId="2" borderId="6" xfId="0" applyNumberFormat="1" applyFon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right" vertical="center" wrapText="1" inden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 indent="1"/>
    </xf>
    <xf numFmtId="0" fontId="0" fillId="0" borderId="13" xfId="0" applyBorder="1" applyAlignment="1">
      <alignment vertical="top" wrapText="1" inden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Border="1" applyAlignment="1">
      <alignment vertical="top" wrapText="1" indent="1"/>
    </xf>
    <xf numFmtId="0" fontId="3" fillId="0" borderId="19" xfId="0" applyFont="1" applyBorder="1" applyAlignment="1">
      <alignment horizontal="left" vertical="center" wrapText="1" indent="1"/>
    </xf>
    <xf numFmtId="0" fontId="3" fillId="0" borderId="20" xfId="0" applyFont="1" applyBorder="1" applyAlignment="1">
      <alignment horizontal="left" vertical="center" wrapText="1" indent="1"/>
    </xf>
    <xf numFmtId="0" fontId="3" fillId="0" borderId="19" xfId="0" applyFont="1" applyBorder="1" applyAlignment="1">
      <alignment horizontal="right" vertical="center" wrapText="1" indent="1"/>
    </xf>
    <xf numFmtId="0" fontId="3" fillId="0" borderId="20" xfId="0" applyFont="1" applyBorder="1" applyAlignment="1">
      <alignment horizontal="right" vertical="center" wrapText="1" indent="1"/>
    </xf>
    <xf numFmtId="0" fontId="3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19" xfId="0" applyBorder="1" applyAlignment="1">
      <alignment vertical="top" wrapText="1" indent="1"/>
    </xf>
    <xf numFmtId="0" fontId="0" fillId="0" borderId="20" xfId="0" applyBorder="1" applyAlignment="1">
      <alignment vertical="top" wrapText="1" inden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0" fillId="0" borderId="19" xfId="0" applyFont="1" applyBorder="1" applyAlignment="1">
      <alignment vertical="top" wrapText="1" indent="1"/>
    </xf>
    <xf numFmtId="0" fontId="10" fillId="0" borderId="20" xfId="0" applyFont="1" applyBorder="1" applyAlignment="1">
      <alignment vertical="top" wrapText="1" indent="1"/>
    </xf>
    <xf numFmtId="0" fontId="3" fillId="0" borderId="0" xfId="0" applyFont="1" applyAlignment="1">
      <alignment horizontal="left" vertical="center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 indent="1"/>
    </xf>
    <xf numFmtId="0" fontId="0" fillId="0" borderId="18" xfId="0" applyBorder="1" applyAlignment="1">
      <alignment horizontal="left" vertical="top" wrapText="1" indent="1"/>
    </xf>
    <xf numFmtId="0" fontId="0" fillId="0" borderId="32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 indent="1"/>
    </xf>
    <xf numFmtId="0" fontId="2" fillId="0" borderId="20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25" xfId="0" applyBorder="1" applyAlignment="1">
      <alignment vertical="top" wrapText="1" indent="1"/>
    </xf>
    <xf numFmtId="0" fontId="3" fillId="0" borderId="25" xfId="0" applyFont="1" applyBorder="1" applyAlignment="1">
      <alignment horizontal="right" vertical="center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center"/>
    </xf>
    <xf numFmtId="165" fontId="0" fillId="0" borderId="13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view="pageBreakPreview" topLeftCell="A17" zoomScale="60" zoomScaleNormal="100" workbookViewId="0">
      <pane ySplit="4" topLeftCell="A21" activePane="bottomLeft" state="frozen"/>
      <selection activeCell="A17" sqref="A17"/>
      <selection pane="bottomLeft" activeCell="X34" sqref="X34"/>
    </sheetView>
  </sheetViews>
  <sheetFormatPr defaultRowHeight="15" x14ac:dyDescent="0.25"/>
  <cols>
    <col min="1" max="1" width="4.28515625" customWidth="1"/>
    <col min="2" max="2" width="50" customWidth="1"/>
    <col min="3" max="3" width="10.85546875" customWidth="1"/>
    <col min="4" max="4" width="13" customWidth="1"/>
    <col min="5" max="5" width="13.7109375" customWidth="1"/>
    <col min="6" max="6" width="11.5703125" customWidth="1"/>
    <col min="7" max="7" width="13.140625" customWidth="1"/>
    <col min="8" max="9" width="15.28515625" customWidth="1"/>
    <col min="10" max="10" width="20.140625" customWidth="1"/>
  </cols>
  <sheetData>
    <row r="1" spans="1:11" x14ac:dyDescent="0.25">
      <c r="A1" s="15"/>
      <c r="J1" s="15" t="s">
        <v>30</v>
      </c>
      <c r="K1" s="15"/>
    </row>
    <row r="2" spans="1:11" x14ac:dyDescent="0.25">
      <c r="A2" s="15"/>
      <c r="J2" s="15" t="s">
        <v>31</v>
      </c>
      <c r="K2" s="15"/>
    </row>
    <row r="3" spans="1:11" x14ac:dyDescent="0.25">
      <c r="A3" s="15"/>
      <c r="J3" s="15" t="s">
        <v>32</v>
      </c>
      <c r="K3" s="15"/>
    </row>
    <row r="4" spans="1:11" x14ac:dyDescent="0.25">
      <c r="A4" s="15"/>
      <c r="J4" s="15" t="s">
        <v>33</v>
      </c>
      <c r="K4" s="15"/>
    </row>
    <row r="5" spans="1:11" x14ac:dyDescent="0.25">
      <c r="A5" s="15"/>
      <c r="J5" s="15" t="s">
        <v>34</v>
      </c>
      <c r="K5" s="15"/>
    </row>
    <row r="6" spans="1:11" x14ac:dyDescent="0.25">
      <c r="A6" s="15"/>
      <c r="J6" s="15" t="s">
        <v>35</v>
      </c>
      <c r="K6" s="15"/>
    </row>
    <row r="7" spans="1:11" x14ac:dyDescent="0.25">
      <c r="A7" s="15"/>
      <c r="J7" s="15" t="s">
        <v>36</v>
      </c>
      <c r="K7" s="15"/>
    </row>
    <row r="8" spans="1:11" x14ac:dyDescent="0.25">
      <c r="A8" s="15"/>
      <c r="J8" s="15" t="s">
        <v>37</v>
      </c>
      <c r="K8" s="15"/>
    </row>
    <row r="9" spans="1:11" x14ac:dyDescent="0.25">
      <c r="A9" s="15"/>
      <c r="J9" s="15" t="s">
        <v>38</v>
      </c>
      <c r="K9" s="15"/>
    </row>
    <row r="10" spans="1:11" x14ac:dyDescent="0.25">
      <c r="A10" s="15"/>
      <c r="J10" s="15" t="s">
        <v>39</v>
      </c>
      <c r="K10" s="15"/>
    </row>
    <row r="11" spans="1:11" x14ac:dyDescent="0.25">
      <c r="A11" s="15"/>
      <c r="J11" s="15" t="s">
        <v>40</v>
      </c>
      <c r="K11" s="15"/>
    </row>
    <row r="12" spans="1:11" x14ac:dyDescent="0.25">
      <c r="A12" s="15"/>
      <c r="J12" s="15" t="s">
        <v>32</v>
      </c>
      <c r="K12" s="15"/>
    </row>
    <row r="13" spans="1:11" x14ac:dyDescent="0.25">
      <c r="A13" s="15"/>
      <c r="J13" s="15" t="s">
        <v>41</v>
      </c>
      <c r="K13" s="15"/>
    </row>
    <row r="14" spans="1:11" x14ac:dyDescent="0.25">
      <c r="A14" s="16"/>
    </row>
    <row r="15" spans="1:11" x14ac:dyDescent="0.25">
      <c r="A15" s="118" t="s">
        <v>42</v>
      </c>
      <c r="B15" s="118"/>
      <c r="C15" s="118"/>
      <c r="D15" s="118"/>
      <c r="E15" s="118"/>
      <c r="F15" s="118"/>
      <c r="G15" s="118"/>
      <c r="H15" s="118"/>
      <c r="I15" s="118"/>
      <c r="J15" s="118"/>
    </row>
    <row r="16" spans="1:11" x14ac:dyDescent="0.25">
      <c r="A16" s="18" t="s">
        <v>44</v>
      </c>
      <c r="B16" s="12"/>
      <c r="C16" s="12"/>
      <c r="D16" s="12"/>
      <c r="E16" s="12"/>
      <c r="F16" s="12"/>
      <c r="G16" s="12"/>
      <c r="H16" s="12"/>
      <c r="I16" s="12"/>
      <c r="J16" s="12"/>
    </row>
    <row r="17" spans="1:16" x14ac:dyDescent="0.25">
      <c r="A17" s="17" t="s">
        <v>43</v>
      </c>
    </row>
    <row r="18" spans="1:16" ht="30" customHeight="1" x14ac:dyDescent="0.25">
      <c r="A18" s="112" t="s">
        <v>16</v>
      </c>
      <c r="B18" s="112" t="s">
        <v>17</v>
      </c>
      <c r="C18" s="112" t="s">
        <v>18</v>
      </c>
      <c r="D18" s="115" t="s">
        <v>19</v>
      </c>
      <c r="E18" s="116"/>
      <c r="F18" s="116"/>
      <c r="G18" s="117"/>
      <c r="H18" s="112" t="s">
        <v>20</v>
      </c>
      <c r="I18" s="112" t="s">
        <v>21</v>
      </c>
      <c r="J18" s="112" t="s">
        <v>22</v>
      </c>
    </row>
    <row r="19" spans="1:16" ht="15" customHeight="1" x14ac:dyDescent="0.25">
      <c r="A19" s="113"/>
      <c r="B19" s="113"/>
      <c r="C19" s="113"/>
      <c r="D19" s="112" t="s">
        <v>23</v>
      </c>
      <c r="E19" s="115" t="s">
        <v>24</v>
      </c>
      <c r="F19" s="116"/>
      <c r="G19" s="117"/>
      <c r="H19" s="113"/>
      <c r="I19" s="113"/>
      <c r="J19" s="113"/>
    </row>
    <row r="20" spans="1:16" ht="74.25" customHeight="1" x14ac:dyDescent="0.25">
      <c r="A20" s="114"/>
      <c r="B20" s="114"/>
      <c r="C20" s="114"/>
      <c r="D20" s="114"/>
      <c r="E20" s="13" t="s">
        <v>25</v>
      </c>
      <c r="F20" s="13" t="s">
        <v>26</v>
      </c>
      <c r="G20" s="13" t="s">
        <v>27</v>
      </c>
      <c r="H20" s="114"/>
      <c r="I20" s="114"/>
      <c r="J20" s="114"/>
    </row>
    <row r="21" spans="1:16" x14ac:dyDescent="0.25">
      <c r="A21" s="13">
        <v>1</v>
      </c>
      <c r="B21" s="13">
        <v>2</v>
      </c>
      <c r="C21" s="13">
        <v>3</v>
      </c>
      <c r="D21" s="13">
        <v>4</v>
      </c>
      <c r="E21" s="13">
        <v>5</v>
      </c>
      <c r="F21" s="13">
        <v>6</v>
      </c>
      <c r="G21" s="13">
        <v>7</v>
      </c>
      <c r="H21" s="13">
        <v>8</v>
      </c>
      <c r="I21" s="13">
        <v>9</v>
      </c>
      <c r="J21" s="13">
        <v>10</v>
      </c>
    </row>
    <row r="22" spans="1:16" x14ac:dyDescent="0.25">
      <c r="A22" s="13">
        <v>1</v>
      </c>
      <c r="B22" s="13" t="s">
        <v>45</v>
      </c>
      <c r="C22" s="13">
        <v>1</v>
      </c>
      <c r="D22" s="25">
        <f>E22+F22+G22</f>
        <v>35366.869999999995</v>
      </c>
      <c r="E22" s="25">
        <v>13979</v>
      </c>
      <c r="F22" s="25">
        <v>0</v>
      </c>
      <c r="G22" s="25">
        <v>21387.87</v>
      </c>
      <c r="H22" s="25">
        <v>25721.360000000001</v>
      </c>
      <c r="I22" s="25">
        <v>22506.19</v>
      </c>
      <c r="J22" s="76">
        <f>C22*(D22+H22+I22)*12</f>
        <v>1003133.04</v>
      </c>
      <c r="P22" t="s">
        <v>29</v>
      </c>
    </row>
    <row r="23" spans="1:16" x14ac:dyDescent="0.25">
      <c r="A23" s="13">
        <v>2</v>
      </c>
      <c r="B23" s="13" t="s">
        <v>264</v>
      </c>
      <c r="C23" s="13">
        <v>1</v>
      </c>
      <c r="D23" s="25">
        <f>E23+F23+G23</f>
        <v>29523.119999999999</v>
      </c>
      <c r="E23" s="25">
        <v>11183</v>
      </c>
      <c r="F23" s="25">
        <v>0</v>
      </c>
      <c r="G23" s="25">
        <v>18340.12</v>
      </c>
      <c r="H23" s="25">
        <v>21471.360000000001</v>
      </c>
      <c r="I23" s="25">
        <v>18787.439999999999</v>
      </c>
      <c r="J23" s="76">
        <f t="shared" ref="J23:J40" si="0">C23*(D23+H23+I23)*12</f>
        <v>837383.04</v>
      </c>
    </row>
    <row r="24" spans="1:16" x14ac:dyDescent="0.25">
      <c r="A24" s="13">
        <v>3</v>
      </c>
      <c r="B24" s="13" t="s">
        <v>46</v>
      </c>
      <c r="C24" s="13">
        <v>1</v>
      </c>
      <c r="D24" s="25">
        <f t="shared" ref="D24:D47" si="1">E24+F24+G24</f>
        <v>30446.02</v>
      </c>
      <c r="E24" s="25">
        <v>12581</v>
      </c>
      <c r="F24" s="25">
        <v>0</v>
      </c>
      <c r="G24" s="25">
        <v>17865.02</v>
      </c>
      <c r="H24" s="25">
        <v>22142.560000000001</v>
      </c>
      <c r="I24" s="25">
        <v>19374.740000000002</v>
      </c>
      <c r="J24" s="76">
        <f t="shared" si="0"/>
        <v>863559.84000000008</v>
      </c>
    </row>
    <row r="25" spans="1:16" x14ac:dyDescent="0.25">
      <c r="A25" s="13">
        <v>4</v>
      </c>
      <c r="B25" s="13" t="s">
        <v>190</v>
      </c>
      <c r="C25" s="13">
        <v>1</v>
      </c>
      <c r="D25" s="25">
        <f t="shared" si="1"/>
        <v>20831.25</v>
      </c>
      <c r="E25" s="25">
        <v>5050</v>
      </c>
      <c r="F25" s="25">
        <v>0</v>
      </c>
      <c r="G25" s="25">
        <v>15781.25</v>
      </c>
      <c r="H25" s="25">
        <v>15150</v>
      </c>
      <c r="I25" s="25">
        <v>13256.25</v>
      </c>
      <c r="J25" s="76">
        <f t="shared" si="0"/>
        <v>590850</v>
      </c>
    </row>
    <row r="26" spans="1:16" x14ac:dyDescent="0.25">
      <c r="A26" s="13">
        <v>5</v>
      </c>
      <c r="B26" s="13" t="s">
        <v>47</v>
      </c>
      <c r="C26" s="13">
        <v>1</v>
      </c>
      <c r="D26" s="25">
        <f t="shared" si="1"/>
        <v>17896.32</v>
      </c>
      <c r="E26" s="25">
        <v>4259</v>
      </c>
      <c r="F26" s="25">
        <v>0</v>
      </c>
      <c r="G26" s="25">
        <v>13637.32</v>
      </c>
      <c r="H26" s="25">
        <v>13015.5</v>
      </c>
      <c r="I26" s="25">
        <v>11388.57</v>
      </c>
      <c r="J26" s="76">
        <f>C26*(D26+H26+I26)*12-0.02</f>
        <v>507604.66</v>
      </c>
    </row>
    <row r="27" spans="1:16" x14ac:dyDescent="0.25">
      <c r="A27" s="13">
        <v>6</v>
      </c>
      <c r="B27" s="75" t="s">
        <v>202</v>
      </c>
      <c r="C27" s="75">
        <v>1</v>
      </c>
      <c r="D27" s="25">
        <f t="shared" si="1"/>
        <v>17334.129999999997</v>
      </c>
      <c r="E27" s="25">
        <v>4259</v>
      </c>
      <c r="F27" s="25">
        <v>0</v>
      </c>
      <c r="G27" s="26">
        <v>13075.13</v>
      </c>
      <c r="H27" s="26">
        <v>12606.64</v>
      </c>
      <c r="I27" s="26">
        <v>11030.81</v>
      </c>
      <c r="J27" s="76">
        <f t="shared" si="0"/>
        <v>491658.95999999996</v>
      </c>
    </row>
    <row r="28" spans="1:16" ht="27" customHeight="1" x14ac:dyDescent="0.25">
      <c r="A28" s="13">
        <v>7</v>
      </c>
      <c r="B28" s="14" t="s">
        <v>203</v>
      </c>
      <c r="C28" s="14">
        <v>1</v>
      </c>
      <c r="D28" s="26">
        <f t="shared" si="1"/>
        <v>17615.22</v>
      </c>
      <c r="E28" s="26">
        <v>4259</v>
      </c>
      <c r="F28" s="26">
        <v>0</v>
      </c>
      <c r="G28" s="26">
        <v>13356.22</v>
      </c>
      <c r="H28" s="26">
        <v>12811.07</v>
      </c>
      <c r="I28" s="26">
        <v>11209.69</v>
      </c>
      <c r="J28" s="87">
        <f>C28*(D28+H28+I28)*12+0.05</f>
        <v>499631.81</v>
      </c>
    </row>
    <row r="29" spans="1:16" ht="27" customHeight="1" x14ac:dyDescent="0.25">
      <c r="A29" s="86">
        <v>8</v>
      </c>
      <c r="B29" s="23" t="s">
        <v>204</v>
      </c>
      <c r="C29" s="23">
        <v>1</v>
      </c>
      <c r="D29" s="27">
        <f t="shared" si="1"/>
        <v>17615.22</v>
      </c>
      <c r="E29" s="27">
        <v>4259</v>
      </c>
      <c r="F29" s="27">
        <v>0</v>
      </c>
      <c r="G29" s="26">
        <v>13356.22</v>
      </c>
      <c r="H29" s="26">
        <v>12811.07</v>
      </c>
      <c r="I29" s="26">
        <v>11209.69</v>
      </c>
      <c r="J29" s="101">
        <f>C29*(D29+H29+I29)*12+0.05</f>
        <v>499631.81</v>
      </c>
    </row>
    <row r="30" spans="1:16" x14ac:dyDescent="0.25">
      <c r="A30" s="13">
        <v>9</v>
      </c>
      <c r="B30" s="88" t="s">
        <v>265</v>
      </c>
      <c r="C30" s="88">
        <v>1</v>
      </c>
      <c r="D30" s="89">
        <f t="shared" si="1"/>
        <v>17521.53</v>
      </c>
      <c r="E30" s="89">
        <v>4259</v>
      </c>
      <c r="F30" s="90">
        <v>340.72</v>
      </c>
      <c r="G30" s="89">
        <v>12921.81</v>
      </c>
      <c r="H30" s="89">
        <v>12742.93</v>
      </c>
      <c r="I30" s="89">
        <v>11150.06</v>
      </c>
      <c r="J30" s="91">
        <f>C30*(D30+H30+I30)*12-0.05</f>
        <v>496974.19</v>
      </c>
    </row>
    <row r="31" spans="1:16" ht="24.75" customHeight="1" x14ac:dyDescent="0.25">
      <c r="A31" s="86">
        <v>10</v>
      </c>
      <c r="B31" s="94" t="s">
        <v>265</v>
      </c>
      <c r="C31" s="24">
        <v>1</v>
      </c>
      <c r="D31" s="27">
        <f t="shared" si="1"/>
        <v>16678.239999999998</v>
      </c>
      <c r="E31" s="28">
        <v>4259</v>
      </c>
      <c r="F31" s="25">
        <v>0</v>
      </c>
      <c r="G31" s="28">
        <v>12419.24</v>
      </c>
      <c r="H31" s="28">
        <v>12129.63</v>
      </c>
      <c r="I31" s="28">
        <v>10613.43</v>
      </c>
      <c r="J31" s="76">
        <f>C31*(D31+H31+I31)*12+0.05</f>
        <v>473055.64999999997</v>
      </c>
    </row>
    <row r="32" spans="1:16" ht="24.75" customHeight="1" x14ac:dyDescent="0.25">
      <c r="A32" s="13">
        <v>11</v>
      </c>
      <c r="B32" s="29" t="s">
        <v>265</v>
      </c>
      <c r="C32" s="24">
        <v>1</v>
      </c>
      <c r="D32" s="27">
        <f t="shared" si="1"/>
        <v>16678.239999999998</v>
      </c>
      <c r="E32" s="28">
        <v>4259</v>
      </c>
      <c r="F32" s="25">
        <v>0</v>
      </c>
      <c r="G32" s="28">
        <v>12419.24</v>
      </c>
      <c r="H32" s="28">
        <v>12129.63</v>
      </c>
      <c r="I32" s="28">
        <v>10613.43</v>
      </c>
      <c r="J32" s="76">
        <f t="shared" ref="J32:J33" si="2">C32*(D32+H32+I32)*12+0.05</f>
        <v>473055.64999999997</v>
      </c>
    </row>
    <row r="33" spans="1:10" ht="16.5" customHeight="1" x14ac:dyDescent="0.25">
      <c r="A33" s="13">
        <v>12</v>
      </c>
      <c r="B33" s="30" t="s">
        <v>265</v>
      </c>
      <c r="C33" s="24">
        <v>1</v>
      </c>
      <c r="D33" s="27">
        <f t="shared" si="1"/>
        <v>16678.239999999998</v>
      </c>
      <c r="E33" s="28">
        <v>4259</v>
      </c>
      <c r="F33" s="25">
        <v>0</v>
      </c>
      <c r="G33" s="28">
        <v>12419.24</v>
      </c>
      <c r="H33" s="28">
        <v>12129.63</v>
      </c>
      <c r="I33" s="28">
        <v>10613.43</v>
      </c>
      <c r="J33" s="76">
        <f t="shared" si="2"/>
        <v>473055.64999999997</v>
      </c>
    </row>
    <row r="34" spans="1:10" ht="18" customHeight="1" x14ac:dyDescent="0.25">
      <c r="A34" s="13">
        <v>13</v>
      </c>
      <c r="B34" s="30" t="s">
        <v>265</v>
      </c>
      <c r="C34" s="24">
        <v>1</v>
      </c>
      <c r="D34" s="27">
        <f t="shared" si="1"/>
        <v>16303.45</v>
      </c>
      <c r="E34" s="28">
        <v>4259</v>
      </c>
      <c r="F34" s="25">
        <v>511.08</v>
      </c>
      <c r="G34" s="28">
        <v>11533.37</v>
      </c>
      <c r="H34" s="28">
        <v>11857.06</v>
      </c>
      <c r="I34" s="28">
        <v>10374.92</v>
      </c>
      <c r="J34" s="76">
        <f>C34*(D34+H34+I34)*12+0.02</f>
        <v>462425.18000000005</v>
      </c>
    </row>
    <row r="35" spans="1:10" ht="19.5" customHeight="1" x14ac:dyDescent="0.25">
      <c r="A35" s="13">
        <v>14</v>
      </c>
      <c r="B35" s="30" t="s">
        <v>266</v>
      </c>
      <c r="C35" s="24">
        <v>1</v>
      </c>
      <c r="D35" s="27">
        <f t="shared" si="1"/>
        <v>15741.26</v>
      </c>
      <c r="E35" s="28">
        <v>4259</v>
      </c>
      <c r="F35" s="25">
        <v>0</v>
      </c>
      <c r="G35" s="28">
        <v>11482.26</v>
      </c>
      <c r="H35" s="28">
        <v>11448.19</v>
      </c>
      <c r="I35" s="28">
        <v>10017.17</v>
      </c>
      <c r="J35" s="76">
        <f>C35*(D35+H35+I35)*12+0.05</f>
        <v>446479.49000000005</v>
      </c>
    </row>
    <row r="36" spans="1:10" ht="15" customHeight="1" x14ac:dyDescent="0.25">
      <c r="A36" s="13">
        <v>15</v>
      </c>
      <c r="B36" s="30" t="s">
        <v>205</v>
      </c>
      <c r="C36" s="24">
        <v>1</v>
      </c>
      <c r="D36" s="27">
        <f t="shared" si="1"/>
        <v>14244.52</v>
      </c>
      <c r="E36" s="28">
        <v>3060</v>
      </c>
      <c r="F36" s="25">
        <v>367.2</v>
      </c>
      <c r="G36" s="28">
        <v>10817.32</v>
      </c>
      <c r="H36" s="28">
        <v>7882.56</v>
      </c>
      <c r="I36" s="28">
        <v>6897.24</v>
      </c>
      <c r="J36" s="76">
        <f t="shared" si="0"/>
        <v>348291.83999999997</v>
      </c>
    </row>
    <row r="37" spans="1:10" ht="15" customHeight="1" x14ac:dyDescent="0.25">
      <c r="A37" s="13">
        <v>16</v>
      </c>
      <c r="B37" s="30" t="s">
        <v>205</v>
      </c>
      <c r="C37" s="24">
        <v>1</v>
      </c>
      <c r="D37" s="27">
        <f t="shared" si="1"/>
        <v>14244.52</v>
      </c>
      <c r="E37" s="28">
        <v>3060</v>
      </c>
      <c r="F37" s="25">
        <v>367.2</v>
      </c>
      <c r="G37" s="28">
        <v>10817.32</v>
      </c>
      <c r="H37" s="28">
        <v>7882.56</v>
      </c>
      <c r="I37" s="28">
        <v>6897.24</v>
      </c>
      <c r="J37" s="76">
        <f t="shared" si="0"/>
        <v>348291.83999999997</v>
      </c>
    </row>
    <row r="38" spans="1:10" ht="15" customHeight="1" x14ac:dyDescent="0.25">
      <c r="A38" s="13">
        <v>17</v>
      </c>
      <c r="B38" s="30" t="s">
        <v>205</v>
      </c>
      <c r="C38" s="24">
        <v>1</v>
      </c>
      <c r="D38" s="27">
        <f t="shared" si="1"/>
        <v>14244.52</v>
      </c>
      <c r="E38" s="28">
        <v>3060</v>
      </c>
      <c r="F38" s="25">
        <v>367.2</v>
      </c>
      <c r="G38" s="28">
        <v>10817.32</v>
      </c>
      <c r="H38" s="28">
        <v>7882.56</v>
      </c>
      <c r="I38" s="28">
        <v>6897.24</v>
      </c>
      <c r="J38" s="76">
        <f t="shared" si="0"/>
        <v>348291.83999999997</v>
      </c>
    </row>
    <row r="39" spans="1:10" ht="15" customHeight="1" x14ac:dyDescent="0.25">
      <c r="A39" s="13">
        <v>18</v>
      </c>
      <c r="B39" s="30" t="s">
        <v>205</v>
      </c>
      <c r="C39" s="24">
        <v>1</v>
      </c>
      <c r="D39" s="27">
        <f t="shared" si="1"/>
        <v>14244.52</v>
      </c>
      <c r="E39" s="28">
        <v>3060</v>
      </c>
      <c r="F39" s="25">
        <v>367.2</v>
      </c>
      <c r="G39" s="28">
        <v>10817.32</v>
      </c>
      <c r="H39" s="28">
        <v>7882.56</v>
      </c>
      <c r="I39" s="28">
        <v>6897.24</v>
      </c>
      <c r="J39" s="76">
        <f t="shared" si="0"/>
        <v>348291.83999999997</v>
      </c>
    </row>
    <row r="40" spans="1:10" ht="31.5" customHeight="1" x14ac:dyDescent="0.25">
      <c r="A40" s="13">
        <v>19</v>
      </c>
      <c r="B40" s="30" t="s">
        <v>207</v>
      </c>
      <c r="C40" s="24">
        <v>1</v>
      </c>
      <c r="D40" s="27">
        <f t="shared" si="1"/>
        <v>14795.32</v>
      </c>
      <c r="E40" s="28">
        <v>3060</v>
      </c>
      <c r="F40" s="25">
        <v>0</v>
      </c>
      <c r="G40" s="28">
        <v>11735.32</v>
      </c>
      <c r="H40" s="28">
        <v>7588.8</v>
      </c>
      <c r="I40" s="28">
        <v>6640.2</v>
      </c>
      <c r="J40" s="76">
        <f t="shared" si="0"/>
        <v>348291.83999999997</v>
      </c>
    </row>
    <row r="41" spans="1:10" x14ac:dyDescent="0.25">
      <c r="A41" s="13">
        <v>23</v>
      </c>
      <c r="B41" s="92" t="s">
        <v>50</v>
      </c>
      <c r="C41" s="24">
        <v>1</v>
      </c>
      <c r="D41" s="27">
        <f t="shared" ref="D41" si="3">E41+F41+G41</f>
        <v>16801.09</v>
      </c>
      <c r="E41" s="28">
        <v>3857</v>
      </c>
      <c r="F41" s="25">
        <v>0</v>
      </c>
      <c r="G41" s="28">
        <v>12944.09</v>
      </c>
      <c r="H41" s="28">
        <v>12218.98</v>
      </c>
      <c r="I41" s="28">
        <v>10691.6</v>
      </c>
      <c r="J41" s="76">
        <f>C41*(D41+H41+I41)*12+0.02</f>
        <v>476540.06</v>
      </c>
    </row>
    <row r="42" spans="1:10" x14ac:dyDescent="0.25">
      <c r="A42" s="13">
        <v>21</v>
      </c>
      <c r="B42" s="92" t="s">
        <v>206</v>
      </c>
      <c r="C42" s="24">
        <v>1</v>
      </c>
      <c r="D42" s="27">
        <f t="shared" si="1"/>
        <v>16801.09</v>
      </c>
      <c r="E42" s="28">
        <v>3857</v>
      </c>
      <c r="F42" s="25">
        <v>0</v>
      </c>
      <c r="G42" s="28">
        <v>12944.09</v>
      </c>
      <c r="H42" s="28">
        <v>12218.98</v>
      </c>
      <c r="I42" s="28">
        <v>10691.6</v>
      </c>
      <c r="J42" s="76">
        <f>C42*(D42+H42+I42)*12+0.02</f>
        <v>476540.06</v>
      </c>
    </row>
    <row r="43" spans="1:10" x14ac:dyDescent="0.25">
      <c r="A43" s="13">
        <v>22</v>
      </c>
      <c r="B43" s="92" t="s">
        <v>49</v>
      </c>
      <c r="C43" s="24">
        <v>1</v>
      </c>
      <c r="D43" s="27">
        <f t="shared" si="1"/>
        <v>13844.49</v>
      </c>
      <c r="E43" s="28">
        <v>3125</v>
      </c>
      <c r="F43" s="25">
        <v>0</v>
      </c>
      <c r="G43" s="28">
        <v>10719.49</v>
      </c>
      <c r="H43" s="28">
        <v>10068.719999999999</v>
      </c>
      <c r="I43" s="28">
        <v>8810.1299999999992</v>
      </c>
      <c r="J43" s="76">
        <f>C43*(D43+H43+I43)*12-0.12</f>
        <v>392679.95999999996</v>
      </c>
    </row>
    <row r="44" spans="1:10" x14ac:dyDescent="0.25">
      <c r="A44" s="13">
        <v>24</v>
      </c>
      <c r="B44" s="93" t="s">
        <v>51</v>
      </c>
      <c r="C44" s="24">
        <v>0.5</v>
      </c>
      <c r="D44" s="27">
        <f t="shared" si="1"/>
        <v>12521.52</v>
      </c>
      <c r="E44" s="28">
        <v>3060</v>
      </c>
      <c r="F44" s="25">
        <v>367.2</v>
      </c>
      <c r="G44" s="28">
        <v>9094.32</v>
      </c>
      <c r="H44" s="83">
        <v>9106.56</v>
      </c>
      <c r="I44" s="83">
        <v>7968.24</v>
      </c>
      <c r="J44" s="76">
        <f>C44*(D44+H44+I44)*12</f>
        <v>177577.91999999998</v>
      </c>
    </row>
    <row r="45" spans="1:10" x14ac:dyDescent="0.25">
      <c r="A45" s="13">
        <v>25</v>
      </c>
      <c r="B45" s="93" t="s">
        <v>48</v>
      </c>
      <c r="C45" s="24">
        <v>1</v>
      </c>
      <c r="D45" s="27">
        <f t="shared" si="1"/>
        <v>13601.92</v>
      </c>
      <c r="E45" s="28">
        <v>3060</v>
      </c>
      <c r="F45" s="25">
        <v>0</v>
      </c>
      <c r="G45" s="28">
        <v>10541.92</v>
      </c>
      <c r="H45" s="83">
        <v>8225.2800000000007</v>
      </c>
      <c r="I45" s="83">
        <v>7197.12</v>
      </c>
      <c r="J45" s="76">
        <f>C45*(D45+H45+I45)*12</f>
        <v>348291.83999999997</v>
      </c>
    </row>
    <row r="46" spans="1:10" x14ac:dyDescent="0.25">
      <c r="A46" s="13">
        <v>26</v>
      </c>
      <c r="B46" s="93" t="s">
        <v>52</v>
      </c>
      <c r="C46" s="24">
        <v>1</v>
      </c>
      <c r="D46" s="27">
        <f t="shared" si="1"/>
        <v>16186.18</v>
      </c>
      <c r="E46" s="28">
        <v>2658</v>
      </c>
      <c r="F46" s="25">
        <v>0</v>
      </c>
      <c r="G46" s="28">
        <v>13528.18</v>
      </c>
      <c r="H46" s="83">
        <v>6847.01</v>
      </c>
      <c r="I46" s="83">
        <v>5991.13</v>
      </c>
      <c r="J46" s="76">
        <f>C46*(D46+H46+I46)*12</f>
        <v>348291.84000000003</v>
      </c>
    </row>
    <row r="47" spans="1:10" x14ac:dyDescent="0.25">
      <c r="A47" s="13">
        <v>27</v>
      </c>
      <c r="B47" s="93" t="s">
        <v>53</v>
      </c>
      <c r="C47" s="24">
        <v>1</v>
      </c>
      <c r="D47" s="27">
        <f t="shared" si="1"/>
        <v>17461.3</v>
      </c>
      <c r="E47" s="28">
        <v>2394</v>
      </c>
      <c r="F47" s="25">
        <v>287.27999999999997</v>
      </c>
      <c r="G47" s="28">
        <v>14780.02</v>
      </c>
      <c r="H47" s="83">
        <v>6166.94</v>
      </c>
      <c r="I47" s="83">
        <v>5396.08</v>
      </c>
      <c r="J47" s="76">
        <f>C47*(D47+H47+I47)*12</f>
        <v>348291.83999999997</v>
      </c>
    </row>
    <row r="48" spans="1:10" x14ac:dyDescent="0.25">
      <c r="A48" s="24" t="s">
        <v>28</v>
      </c>
      <c r="B48" s="24"/>
      <c r="C48" s="182">
        <f>SUM(C22:C47)</f>
        <v>25.5</v>
      </c>
      <c r="D48" s="28" t="s">
        <v>29</v>
      </c>
      <c r="E48" s="28" t="s">
        <v>29</v>
      </c>
      <c r="F48" s="28" t="s">
        <v>29</v>
      </c>
      <c r="G48" s="28" t="s">
        <v>29</v>
      </c>
      <c r="H48" s="28" t="s">
        <v>29</v>
      </c>
      <c r="I48" s="28" t="s">
        <v>29</v>
      </c>
      <c r="J48" s="28">
        <f>SUM(J22:J47)</f>
        <v>12428171.689999999</v>
      </c>
    </row>
    <row r="49" spans="2:10" x14ac:dyDescent="0.25">
      <c r="C49" t="s">
        <v>29</v>
      </c>
      <c r="D49" s="31" t="s">
        <v>29</v>
      </c>
      <c r="E49" s="31" t="s">
        <v>29</v>
      </c>
      <c r="F49" s="31" t="s">
        <v>29</v>
      </c>
      <c r="G49" s="31" t="s">
        <v>29</v>
      </c>
      <c r="H49" s="31" t="s">
        <v>29</v>
      </c>
      <c r="I49" s="31" t="s">
        <v>29</v>
      </c>
      <c r="J49" t="s">
        <v>29</v>
      </c>
    </row>
    <row r="52" spans="2:10" x14ac:dyDescent="0.25">
      <c r="J52" t="s">
        <v>54</v>
      </c>
    </row>
    <row r="53" spans="2:10" x14ac:dyDescent="0.25">
      <c r="I53" t="s">
        <v>29</v>
      </c>
    </row>
    <row r="54" spans="2:10" x14ac:dyDescent="0.25">
      <c r="B54" t="s">
        <v>179</v>
      </c>
      <c r="H54" t="s">
        <v>180</v>
      </c>
    </row>
    <row r="56" spans="2:10" x14ac:dyDescent="0.25">
      <c r="B56" t="s">
        <v>181</v>
      </c>
      <c r="H56" t="s">
        <v>182</v>
      </c>
    </row>
  </sheetData>
  <mergeCells count="10">
    <mergeCell ref="J18:J20"/>
    <mergeCell ref="D19:D20"/>
    <mergeCell ref="E19:G19"/>
    <mergeCell ref="A15:J15"/>
    <mergeCell ref="A18:A20"/>
    <mergeCell ref="B18:B20"/>
    <mergeCell ref="C18:C20"/>
    <mergeCell ref="D18:G18"/>
    <mergeCell ref="H18:H20"/>
    <mergeCell ref="I18:I20"/>
  </mergeCells>
  <pageMargins left="0.7" right="0.7" top="0.75" bottom="0.75" header="0.3" footer="0.3"/>
  <pageSetup paperSize="9" scale="7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view="pageBreakPreview" zoomScale="60" zoomScaleNormal="100" workbookViewId="0">
      <selection activeCell="E9" sqref="E9"/>
    </sheetView>
  </sheetViews>
  <sheetFormatPr defaultRowHeight="15" x14ac:dyDescent="0.25"/>
  <cols>
    <col min="1" max="1" width="9.7109375" customWidth="1"/>
    <col min="2" max="2" width="19.5703125" customWidth="1"/>
    <col min="3" max="3" width="10.28515625" customWidth="1"/>
    <col min="4" max="4" width="8.7109375" customWidth="1"/>
    <col min="5" max="5" width="17.140625" customWidth="1"/>
    <col min="6" max="6" width="25.42578125" customWidth="1"/>
  </cols>
  <sheetData>
    <row r="1" spans="1:6" x14ac:dyDescent="0.25">
      <c r="A1" s="17" t="s">
        <v>0</v>
      </c>
    </row>
    <row r="2" spans="1:6" ht="15.75" x14ac:dyDescent="0.25">
      <c r="A2" s="155" t="s">
        <v>1</v>
      </c>
      <c r="B2" s="155"/>
      <c r="C2" s="155"/>
      <c r="D2" s="39">
        <v>244</v>
      </c>
      <c r="E2" s="39">
        <v>341</v>
      </c>
    </row>
    <row r="3" spans="1:6" ht="15.75" x14ac:dyDescent="0.25">
      <c r="A3" s="155" t="s">
        <v>2</v>
      </c>
      <c r="B3" s="155"/>
      <c r="C3" s="155"/>
      <c r="D3" s="71" t="s">
        <v>171</v>
      </c>
      <c r="E3" s="71"/>
    </row>
    <row r="4" spans="1:6" x14ac:dyDescent="0.25">
      <c r="A4" s="17" t="s">
        <v>131</v>
      </c>
    </row>
    <row r="5" spans="1:6" ht="45" x14ac:dyDescent="0.25">
      <c r="A5" s="13" t="s">
        <v>16</v>
      </c>
      <c r="B5" s="13" t="s">
        <v>96</v>
      </c>
      <c r="C5" s="13" t="s">
        <v>132</v>
      </c>
      <c r="D5" s="13" t="s">
        <v>126</v>
      </c>
      <c r="E5" s="13" t="s">
        <v>133</v>
      </c>
      <c r="F5" s="13" t="s">
        <v>134</v>
      </c>
    </row>
    <row r="6" spans="1:6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</row>
    <row r="7" spans="1:6" ht="30" x14ac:dyDescent="0.25">
      <c r="A7" s="13"/>
      <c r="B7" s="13" t="s">
        <v>216</v>
      </c>
      <c r="C7" s="13" t="s">
        <v>173</v>
      </c>
      <c r="D7" s="13">
        <v>0</v>
      </c>
      <c r="E7" s="13">
        <v>0</v>
      </c>
      <c r="F7" s="13">
        <v>0</v>
      </c>
    </row>
    <row r="8" spans="1:6" ht="45" x14ac:dyDescent="0.25">
      <c r="A8" s="13"/>
      <c r="B8" s="52" t="s">
        <v>199</v>
      </c>
      <c r="C8" s="13" t="s">
        <v>173</v>
      </c>
      <c r="D8" s="13">
        <v>1</v>
      </c>
      <c r="E8" s="25">
        <v>7000</v>
      </c>
      <c r="F8" s="25">
        <v>7000</v>
      </c>
    </row>
    <row r="9" spans="1:6" x14ac:dyDescent="0.25">
      <c r="A9" s="13"/>
      <c r="B9" s="13" t="s">
        <v>28</v>
      </c>
      <c r="C9" s="13" t="s">
        <v>97</v>
      </c>
      <c r="D9" s="13" t="s">
        <v>97</v>
      </c>
      <c r="E9" s="13" t="s">
        <v>97</v>
      </c>
      <c r="F9" s="72">
        <f>F7+F8</f>
        <v>7000</v>
      </c>
    </row>
    <row r="12" spans="1:6" x14ac:dyDescent="0.25">
      <c r="A12" t="s">
        <v>29</v>
      </c>
      <c r="B12" t="s">
        <v>179</v>
      </c>
      <c r="E12" t="s">
        <v>180</v>
      </c>
    </row>
    <row r="14" spans="1:6" x14ac:dyDescent="0.25">
      <c r="A14" t="s">
        <v>29</v>
      </c>
      <c r="B14" t="s">
        <v>181</v>
      </c>
      <c r="E14" t="s">
        <v>182</v>
      </c>
    </row>
  </sheetData>
  <mergeCells count="2">
    <mergeCell ref="A3:C3"/>
    <mergeCell ref="A2:C2"/>
  </mergeCells>
  <pageMargins left="0.7" right="0.7" top="0.75" bottom="0.75" header="0.3" footer="0.3"/>
  <pageSetup paperSize="9" scale="9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zoomScaleNormal="100" workbookViewId="0">
      <selection activeCell="E21" sqref="E21"/>
    </sheetView>
  </sheetViews>
  <sheetFormatPr defaultRowHeight="15" x14ac:dyDescent="0.25"/>
  <cols>
    <col min="2" max="2" width="38.85546875" customWidth="1"/>
    <col min="3" max="3" width="10" customWidth="1"/>
    <col min="4" max="4" width="8.85546875" customWidth="1"/>
    <col min="5" max="5" width="13.42578125" customWidth="1"/>
    <col min="6" max="6" width="15.7109375" customWidth="1"/>
  </cols>
  <sheetData>
    <row r="2" spans="1:7" x14ac:dyDescent="0.25">
      <c r="A2" s="17" t="s">
        <v>0</v>
      </c>
    </row>
    <row r="3" spans="1:7" ht="31.5" customHeight="1" x14ac:dyDescent="0.25">
      <c r="A3" s="155" t="s">
        <v>1</v>
      </c>
      <c r="B3" s="155"/>
      <c r="C3" s="155"/>
      <c r="D3" s="39">
        <v>244</v>
      </c>
      <c r="E3" s="39">
        <v>346</v>
      </c>
      <c r="G3" s="42"/>
    </row>
    <row r="4" spans="1:7" ht="31.5" customHeight="1" x14ac:dyDescent="0.25">
      <c r="A4" s="155" t="s">
        <v>2</v>
      </c>
      <c r="B4" s="155"/>
      <c r="C4" s="155"/>
      <c r="D4" s="71" t="s">
        <v>171</v>
      </c>
      <c r="E4" s="71"/>
      <c r="G4" s="42"/>
    </row>
    <row r="5" spans="1:7" x14ac:dyDescent="0.25">
      <c r="A5" s="17" t="s">
        <v>131</v>
      </c>
    </row>
    <row r="6" spans="1:7" ht="45" x14ac:dyDescent="0.25">
      <c r="A6" s="13" t="s">
        <v>16</v>
      </c>
      <c r="B6" s="13" t="s">
        <v>96</v>
      </c>
      <c r="C6" s="13" t="s">
        <v>132</v>
      </c>
      <c r="D6" s="13" t="s">
        <v>126</v>
      </c>
      <c r="E6" s="13" t="s">
        <v>133</v>
      </c>
      <c r="F6" s="13" t="s">
        <v>134</v>
      </c>
    </row>
    <row r="7" spans="1:7" x14ac:dyDescent="0.2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</row>
    <row r="8" spans="1:7" ht="27.75" customHeight="1" x14ac:dyDescent="0.25">
      <c r="A8" s="13"/>
      <c r="B8" s="13" t="s">
        <v>135</v>
      </c>
      <c r="C8" s="13" t="s">
        <v>97</v>
      </c>
      <c r="D8" s="13" t="s">
        <v>97</v>
      </c>
      <c r="E8" s="13" t="s">
        <v>97</v>
      </c>
      <c r="F8" s="13" t="s">
        <v>97</v>
      </c>
    </row>
    <row r="9" spans="1:7" ht="35.25" customHeight="1" x14ac:dyDescent="0.25">
      <c r="A9" s="13"/>
      <c r="B9" s="13" t="s">
        <v>136</v>
      </c>
      <c r="C9" s="13"/>
      <c r="D9" s="13"/>
      <c r="E9" s="25"/>
      <c r="F9" s="76">
        <f>F10+F11+F13+F14+F15+F16+F17+F18+F19+F20+F22+F12+F21</f>
        <v>573152.5</v>
      </c>
    </row>
    <row r="10" spans="1:7" ht="30" x14ac:dyDescent="0.25">
      <c r="A10" s="13"/>
      <c r="B10" s="52" t="s">
        <v>164</v>
      </c>
      <c r="C10" s="13" t="s">
        <v>172</v>
      </c>
      <c r="D10" s="13">
        <v>15</v>
      </c>
      <c r="E10" s="25">
        <f>F10/D10</f>
        <v>8600</v>
      </c>
      <c r="F10" s="76">
        <v>129000</v>
      </c>
    </row>
    <row r="11" spans="1:7" x14ac:dyDescent="0.25">
      <c r="A11" s="13"/>
      <c r="B11" s="52" t="s">
        <v>165</v>
      </c>
      <c r="C11" s="13" t="s">
        <v>173</v>
      </c>
      <c r="D11" s="13">
        <v>0</v>
      </c>
      <c r="E11" s="25">
        <v>0</v>
      </c>
      <c r="F11" s="76">
        <v>234152.5</v>
      </c>
    </row>
    <row r="12" spans="1:7" x14ac:dyDescent="0.25">
      <c r="A12" s="13"/>
      <c r="B12" s="52" t="s">
        <v>193</v>
      </c>
      <c r="C12" s="13" t="s">
        <v>173</v>
      </c>
      <c r="D12" s="13">
        <v>0</v>
      </c>
      <c r="E12" s="25">
        <v>0</v>
      </c>
      <c r="F12" s="76">
        <v>0</v>
      </c>
    </row>
    <row r="13" spans="1:7" ht="37.5" customHeight="1" x14ac:dyDescent="0.25">
      <c r="A13" s="13"/>
      <c r="B13" s="52" t="s">
        <v>166</v>
      </c>
      <c r="C13" s="13" t="s">
        <v>172</v>
      </c>
      <c r="D13" s="13">
        <v>0</v>
      </c>
      <c r="E13" s="25">
        <v>0</v>
      </c>
      <c r="F13" s="76">
        <v>0</v>
      </c>
    </row>
    <row r="14" spans="1:7" ht="37.5" customHeight="1" x14ac:dyDescent="0.25">
      <c r="A14" s="13"/>
      <c r="B14" s="52" t="s">
        <v>194</v>
      </c>
      <c r="C14" s="13" t="s">
        <v>172</v>
      </c>
      <c r="D14" s="13">
        <v>0</v>
      </c>
      <c r="E14" s="25">
        <v>0</v>
      </c>
      <c r="F14" s="76"/>
    </row>
    <row r="15" spans="1:7" ht="20.25" customHeight="1" x14ac:dyDescent="0.25">
      <c r="A15" s="13"/>
      <c r="B15" s="52" t="s">
        <v>167</v>
      </c>
      <c r="C15" s="13" t="s">
        <v>174</v>
      </c>
      <c r="D15" s="13">
        <v>0</v>
      </c>
      <c r="E15" s="25">
        <v>0</v>
      </c>
      <c r="F15" s="76"/>
    </row>
    <row r="16" spans="1:7" ht="24" customHeight="1" x14ac:dyDescent="0.25">
      <c r="A16" s="13"/>
      <c r="B16" s="52" t="s">
        <v>168</v>
      </c>
      <c r="C16" s="13" t="s">
        <v>172</v>
      </c>
      <c r="D16" s="13">
        <v>0</v>
      </c>
      <c r="E16" s="25">
        <v>0</v>
      </c>
      <c r="F16" s="76"/>
    </row>
    <row r="17" spans="1:6" ht="24" customHeight="1" x14ac:dyDescent="0.25">
      <c r="A17" s="13"/>
      <c r="B17" s="52" t="s">
        <v>169</v>
      </c>
      <c r="C17" s="13" t="s">
        <v>175</v>
      </c>
      <c r="D17" s="13">
        <v>0</v>
      </c>
      <c r="E17" s="25">
        <v>0</v>
      </c>
      <c r="F17" s="76">
        <v>0</v>
      </c>
    </row>
    <row r="18" spans="1:6" ht="30" x14ac:dyDescent="0.25">
      <c r="A18" s="13"/>
      <c r="B18" s="52" t="s">
        <v>229</v>
      </c>
      <c r="C18" s="13" t="s">
        <v>172</v>
      </c>
      <c r="D18" s="13">
        <v>0</v>
      </c>
      <c r="E18" s="25">
        <v>0</v>
      </c>
      <c r="F18" s="76">
        <v>0</v>
      </c>
    </row>
    <row r="19" spans="1:6" ht="26.25" customHeight="1" x14ac:dyDescent="0.25">
      <c r="A19" s="13"/>
      <c r="B19" s="52" t="s">
        <v>170</v>
      </c>
      <c r="C19" s="13" t="s">
        <v>172</v>
      </c>
      <c r="D19" s="13">
        <v>0</v>
      </c>
      <c r="E19" s="25">
        <v>0</v>
      </c>
      <c r="F19" s="76">
        <v>0</v>
      </c>
    </row>
    <row r="20" spans="1:6" ht="39" customHeight="1" x14ac:dyDescent="0.25">
      <c r="A20" s="13"/>
      <c r="B20" s="52" t="s">
        <v>195</v>
      </c>
      <c r="C20" s="13" t="s">
        <v>173</v>
      </c>
      <c r="D20" s="13">
        <v>0</v>
      </c>
      <c r="E20" s="25">
        <v>0</v>
      </c>
      <c r="F20" s="76"/>
    </row>
    <row r="21" spans="1:6" ht="39" customHeight="1" x14ac:dyDescent="0.25">
      <c r="A21" s="13"/>
      <c r="B21" s="52" t="s">
        <v>196</v>
      </c>
      <c r="C21" s="13" t="s">
        <v>173</v>
      </c>
      <c r="D21" s="13">
        <v>0</v>
      </c>
      <c r="E21" s="25">
        <v>0</v>
      </c>
      <c r="F21" s="76">
        <v>0</v>
      </c>
    </row>
    <row r="22" spans="1:6" ht="39.75" customHeight="1" x14ac:dyDescent="0.25">
      <c r="A22" s="13"/>
      <c r="B22" s="52" t="s">
        <v>176</v>
      </c>
      <c r="C22" s="13" t="s">
        <v>177</v>
      </c>
      <c r="D22" s="13">
        <v>200</v>
      </c>
      <c r="E22" s="25">
        <f t="shared" ref="E22" si="0">F22/D22</f>
        <v>1050</v>
      </c>
      <c r="F22" s="76">
        <v>210000</v>
      </c>
    </row>
    <row r="23" spans="1:6" ht="39.75" customHeight="1" x14ac:dyDescent="0.25">
      <c r="A23" s="13"/>
      <c r="B23" s="52" t="s">
        <v>227</v>
      </c>
      <c r="C23" s="13" t="s">
        <v>173</v>
      </c>
      <c r="D23" s="13">
        <v>1</v>
      </c>
      <c r="E23" s="25">
        <v>58000</v>
      </c>
      <c r="F23" s="76">
        <v>58000</v>
      </c>
    </row>
    <row r="24" spans="1:6" ht="30" x14ac:dyDescent="0.25">
      <c r="A24" s="13"/>
      <c r="B24" s="52" t="s">
        <v>228</v>
      </c>
      <c r="C24" s="13" t="s">
        <v>200</v>
      </c>
      <c r="D24" s="13">
        <v>1</v>
      </c>
      <c r="E24" s="25">
        <v>61459.44</v>
      </c>
      <c r="F24" s="76">
        <v>61459.44</v>
      </c>
    </row>
    <row r="25" spans="1:6" x14ac:dyDescent="0.25">
      <c r="A25" s="13"/>
      <c r="B25" s="13" t="s">
        <v>28</v>
      </c>
      <c r="C25" s="13" t="s">
        <v>97</v>
      </c>
      <c r="D25" s="13" t="s">
        <v>97</v>
      </c>
      <c r="E25" s="13" t="s">
        <v>97</v>
      </c>
      <c r="F25" s="72">
        <f>F9+F23+F24</f>
        <v>692611.94</v>
      </c>
    </row>
    <row r="26" spans="1:6" x14ac:dyDescent="0.25">
      <c r="A26" s="16"/>
    </row>
    <row r="27" spans="1:6" x14ac:dyDescent="0.25">
      <c r="A27" t="s">
        <v>29</v>
      </c>
      <c r="B27" t="s">
        <v>179</v>
      </c>
      <c r="E27" t="s">
        <v>180</v>
      </c>
    </row>
    <row r="29" spans="1:6" x14ac:dyDescent="0.25">
      <c r="A29" t="s">
        <v>29</v>
      </c>
      <c r="B29" t="s">
        <v>181</v>
      </c>
      <c r="E29" t="s">
        <v>182</v>
      </c>
    </row>
  </sheetData>
  <mergeCells count="2">
    <mergeCell ref="A3:C3"/>
    <mergeCell ref="A4:C4"/>
  </mergeCells>
  <pageMargins left="0.7" right="0.7" top="0.75" bottom="0.75" header="0.3" footer="0.3"/>
  <pageSetup paperSize="9" scale="9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zoomScaleNormal="100" workbookViewId="0">
      <selection activeCell="F8" sqref="F8"/>
    </sheetView>
  </sheetViews>
  <sheetFormatPr defaultRowHeight="15" x14ac:dyDescent="0.25"/>
  <cols>
    <col min="1" max="1" width="9.7109375" customWidth="1"/>
    <col min="2" max="2" width="19.85546875" customWidth="1"/>
    <col min="3" max="3" width="14.42578125" customWidth="1"/>
    <col min="4" max="4" width="15.42578125" customWidth="1"/>
    <col min="5" max="5" width="15.85546875" customWidth="1"/>
    <col min="6" max="6" width="18.7109375" customWidth="1"/>
  </cols>
  <sheetData>
    <row r="2" spans="1:6" x14ac:dyDescent="0.25">
      <c r="A2" s="17" t="s">
        <v>0</v>
      </c>
    </row>
    <row r="3" spans="1:6" ht="15.75" x14ac:dyDescent="0.25">
      <c r="A3" s="155" t="s">
        <v>1</v>
      </c>
      <c r="B3" s="155"/>
      <c r="C3" s="155"/>
      <c r="D3" s="39">
        <v>244</v>
      </c>
      <c r="E3" s="39">
        <v>349</v>
      </c>
    </row>
    <row r="4" spans="1:6" ht="15.75" x14ac:dyDescent="0.25">
      <c r="A4" s="155" t="s">
        <v>2</v>
      </c>
      <c r="B4" s="155"/>
      <c r="C4" s="155"/>
      <c r="D4" s="71" t="s">
        <v>171</v>
      </c>
      <c r="E4" s="71"/>
    </row>
    <row r="5" spans="1:6" x14ac:dyDescent="0.25">
      <c r="A5" s="17" t="s">
        <v>131</v>
      </c>
    </row>
    <row r="6" spans="1:6" ht="30" x14ac:dyDescent="0.25">
      <c r="A6" s="13" t="s">
        <v>16</v>
      </c>
      <c r="B6" s="13" t="s">
        <v>96</v>
      </c>
      <c r="C6" s="13" t="s">
        <v>132</v>
      </c>
      <c r="D6" s="13" t="s">
        <v>126</v>
      </c>
      <c r="E6" s="13" t="s">
        <v>133</v>
      </c>
      <c r="F6" s="13" t="s">
        <v>134</v>
      </c>
    </row>
    <row r="7" spans="1:6" x14ac:dyDescent="0.2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</row>
    <row r="8" spans="1:6" ht="45" customHeight="1" x14ac:dyDescent="0.25">
      <c r="A8" s="13"/>
      <c r="B8" s="52" t="s">
        <v>231</v>
      </c>
      <c r="C8" s="13" t="s">
        <v>172</v>
      </c>
      <c r="D8" s="13">
        <v>1</v>
      </c>
      <c r="E8" s="25">
        <f>F8/D8</f>
        <v>102932.17</v>
      </c>
      <c r="F8" s="76">
        <v>102932.17</v>
      </c>
    </row>
    <row r="9" spans="1:6" ht="46.5" customHeight="1" x14ac:dyDescent="0.25">
      <c r="A9" s="13"/>
      <c r="B9" s="52" t="s">
        <v>230</v>
      </c>
      <c r="C9" s="13" t="s">
        <v>172</v>
      </c>
      <c r="D9" s="13">
        <v>1</v>
      </c>
      <c r="E9" s="25">
        <f t="shared" ref="E9" si="0">F9/D9</f>
        <v>100000</v>
      </c>
      <c r="F9" s="25">
        <v>100000</v>
      </c>
    </row>
    <row r="10" spans="1:6" ht="60" customHeight="1" x14ac:dyDescent="0.25">
      <c r="A10" s="13"/>
      <c r="B10" s="52" t="s">
        <v>217</v>
      </c>
      <c r="C10" s="13" t="s">
        <v>172</v>
      </c>
      <c r="D10" s="13">
        <v>1</v>
      </c>
      <c r="E10" s="25">
        <v>60000</v>
      </c>
      <c r="F10" s="25">
        <f>SUM(D10*E10)</f>
        <v>60000</v>
      </c>
    </row>
    <row r="11" spans="1:6" x14ac:dyDescent="0.25">
      <c r="A11" s="13"/>
      <c r="B11" s="13" t="s">
        <v>28</v>
      </c>
      <c r="C11" s="13" t="s">
        <v>97</v>
      </c>
      <c r="D11" s="13" t="s">
        <v>97</v>
      </c>
      <c r="E11" s="13" t="s">
        <v>97</v>
      </c>
      <c r="F11" s="72">
        <f>F8+F9+F10</f>
        <v>262932.17</v>
      </c>
    </row>
    <row r="12" spans="1:6" x14ac:dyDescent="0.25">
      <c r="A12" s="16"/>
    </row>
    <row r="13" spans="1:6" x14ac:dyDescent="0.25">
      <c r="A13" t="s">
        <v>29</v>
      </c>
      <c r="B13" t="s">
        <v>179</v>
      </c>
      <c r="E13" t="s">
        <v>180</v>
      </c>
    </row>
    <row r="15" spans="1:6" x14ac:dyDescent="0.25">
      <c r="A15" t="s">
        <v>29</v>
      </c>
      <c r="B15" t="s">
        <v>181</v>
      </c>
      <c r="E15" t="s">
        <v>182</v>
      </c>
    </row>
  </sheetData>
  <mergeCells count="2">
    <mergeCell ref="A3:C3"/>
    <mergeCell ref="A4:C4"/>
  </mergeCells>
  <pageMargins left="0.7" right="0.7" top="0.75" bottom="0.75" header="0.3" footer="0.3"/>
  <pageSetup paperSize="9" scale="9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7"/>
  <sheetViews>
    <sheetView tabSelected="1" zoomScaleNormal="100" workbookViewId="0">
      <selection activeCell="R10" sqref="R10"/>
    </sheetView>
  </sheetViews>
  <sheetFormatPr defaultRowHeight="15" x14ac:dyDescent="0.25"/>
  <cols>
    <col min="5" max="5" width="15.7109375" customWidth="1"/>
    <col min="6" max="6" width="15.5703125" customWidth="1"/>
    <col min="7" max="7" width="25.85546875" customWidth="1"/>
  </cols>
  <sheetData>
    <row r="3" spans="1:7" ht="15" customHeight="1" x14ac:dyDescent="0.25">
      <c r="A3" s="11" t="s">
        <v>139</v>
      </c>
      <c r="B3" s="11"/>
      <c r="C3" s="11"/>
      <c r="D3" s="11"/>
      <c r="E3" s="11"/>
    </row>
    <row r="4" spans="1:7" x14ac:dyDescent="0.25">
      <c r="A4" s="1"/>
      <c r="B4" s="1"/>
      <c r="C4" s="1"/>
    </row>
    <row r="5" spans="1:7" ht="27.75" customHeight="1" thickBot="1" x14ac:dyDescent="0.3">
      <c r="A5" s="133" t="s">
        <v>1</v>
      </c>
      <c r="B5" s="133"/>
      <c r="C5" s="133"/>
      <c r="D5" s="61"/>
      <c r="E5" s="61">
        <v>291</v>
      </c>
      <c r="F5">
        <v>851</v>
      </c>
      <c r="G5" s="55"/>
    </row>
    <row r="6" spans="1:7" x14ac:dyDescent="0.25">
      <c r="A6" s="2"/>
      <c r="B6" s="128"/>
      <c r="C6" s="128"/>
    </row>
    <row r="7" spans="1:7" ht="30.75" customHeight="1" thickBot="1" x14ac:dyDescent="0.3">
      <c r="A7" s="133" t="s">
        <v>2</v>
      </c>
      <c r="B7" s="133"/>
      <c r="C7" s="133"/>
      <c r="D7" s="181" t="s">
        <v>138</v>
      </c>
      <c r="E7" s="181"/>
    </row>
    <row r="8" spans="1:7" ht="15" customHeight="1" x14ac:dyDescent="0.25">
      <c r="A8" s="11" t="s">
        <v>140</v>
      </c>
      <c r="B8" s="11"/>
      <c r="C8" s="11"/>
      <c r="D8" s="11"/>
      <c r="E8" s="11"/>
    </row>
    <row r="9" spans="1:7" ht="15.75" thickBot="1" x14ac:dyDescent="0.3">
      <c r="A9" s="1"/>
      <c r="B9" s="1"/>
      <c r="C9" s="1"/>
      <c r="D9" s="1"/>
      <c r="E9" s="1"/>
      <c r="F9" s="1"/>
      <c r="G9" s="1"/>
    </row>
    <row r="10" spans="1:7" ht="72.75" customHeight="1" thickBot="1" x14ac:dyDescent="0.3">
      <c r="A10" s="7" t="s">
        <v>69</v>
      </c>
      <c r="B10" s="138" t="s">
        <v>5</v>
      </c>
      <c r="C10" s="178"/>
      <c r="D10" s="139"/>
      <c r="E10" s="7" t="s">
        <v>141</v>
      </c>
      <c r="F10" s="7" t="s">
        <v>142</v>
      </c>
      <c r="G10" s="7" t="s">
        <v>143</v>
      </c>
    </row>
    <row r="11" spans="1:7" ht="16.5" thickBot="1" x14ac:dyDescent="0.3">
      <c r="A11" s="7">
        <v>1</v>
      </c>
      <c r="B11" s="138">
        <v>2</v>
      </c>
      <c r="C11" s="178"/>
      <c r="D11" s="139"/>
      <c r="E11" s="7">
        <v>3</v>
      </c>
      <c r="F11" s="7">
        <v>4</v>
      </c>
      <c r="G11" s="7">
        <v>5</v>
      </c>
    </row>
    <row r="12" spans="1:7" ht="16.5" thickBot="1" x14ac:dyDescent="0.3">
      <c r="A12" s="7">
        <v>1</v>
      </c>
      <c r="B12" s="164" t="s">
        <v>144</v>
      </c>
      <c r="C12" s="180"/>
      <c r="D12" s="165"/>
      <c r="E12" s="9"/>
      <c r="F12" s="9"/>
      <c r="G12" s="9"/>
    </row>
    <row r="13" spans="1:7" ht="21" customHeight="1" x14ac:dyDescent="0.25">
      <c r="A13" s="33"/>
      <c r="B13" s="140" t="s">
        <v>145</v>
      </c>
      <c r="C13" s="177"/>
      <c r="D13" s="141"/>
      <c r="E13" s="33"/>
      <c r="F13" s="33"/>
      <c r="G13" s="62"/>
    </row>
    <row r="14" spans="1:7" ht="16.5" customHeight="1" thickBot="1" x14ac:dyDescent="0.3">
      <c r="A14" s="34"/>
      <c r="B14" s="136" t="s">
        <v>146</v>
      </c>
      <c r="C14" s="176"/>
      <c r="D14" s="137"/>
      <c r="E14" s="34">
        <v>2998963</v>
      </c>
      <c r="F14" s="34">
        <v>2.2000000000000002</v>
      </c>
      <c r="G14" s="63">
        <f>E14*F14/100</f>
        <v>65977.186000000002</v>
      </c>
    </row>
    <row r="15" spans="1:7" ht="15" customHeight="1" x14ac:dyDescent="0.25">
      <c r="A15" s="33"/>
      <c r="B15" s="140" t="s">
        <v>147</v>
      </c>
      <c r="C15" s="177"/>
      <c r="D15" s="141"/>
      <c r="E15" s="33"/>
      <c r="F15" s="33"/>
      <c r="G15" s="62"/>
    </row>
    <row r="16" spans="1:7" ht="23.25" customHeight="1" thickBot="1" x14ac:dyDescent="0.3">
      <c r="A16" s="34"/>
      <c r="B16" s="136" t="s">
        <v>148</v>
      </c>
      <c r="C16" s="176"/>
      <c r="D16" s="137"/>
      <c r="E16" s="34"/>
      <c r="F16" s="34"/>
      <c r="G16" s="63"/>
    </row>
    <row r="17" spans="1:7" ht="20.25" customHeight="1" thickBot="1" x14ac:dyDescent="0.3">
      <c r="A17" s="9"/>
      <c r="B17" s="138" t="s">
        <v>149</v>
      </c>
      <c r="C17" s="178"/>
      <c r="D17" s="139"/>
      <c r="E17" s="9">
        <v>2455581</v>
      </c>
      <c r="F17" s="9">
        <v>2.2000000000000002</v>
      </c>
      <c r="G17" s="64">
        <f>E17*F17/100</f>
        <v>54022.781999999999</v>
      </c>
    </row>
    <row r="18" spans="1:7" ht="15" customHeight="1" x14ac:dyDescent="0.25">
      <c r="A18" s="33"/>
      <c r="B18" s="134" t="s">
        <v>147</v>
      </c>
      <c r="C18" s="179"/>
      <c r="D18" s="135"/>
      <c r="E18" s="33"/>
      <c r="F18" s="33"/>
      <c r="G18" s="62"/>
    </row>
    <row r="19" spans="1:7" ht="21" customHeight="1" thickBot="1" x14ac:dyDescent="0.3">
      <c r="A19" s="34"/>
      <c r="B19" s="136" t="s">
        <v>148</v>
      </c>
      <c r="C19" s="176"/>
      <c r="D19" s="137"/>
      <c r="E19" s="34"/>
      <c r="F19" s="34"/>
      <c r="G19" s="63"/>
    </row>
    <row r="20" spans="1:7" ht="16.5" thickBot="1" x14ac:dyDescent="0.3">
      <c r="A20" s="8"/>
      <c r="B20" s="149"/>
      <c r="C20" s="174"/>
      <c r="D20" s="150"/>
      <c r="E20" s="9"/>
      <c r="F20" s="9"/>
      <c r="G20" s="64"/>
    </row>
    <row r="21" spans="1:7" ht="16.5" thickBot="1" x14ac:dyDescent="0.3">
      <c r="A21" s="8"/>
      <c r="B21" s="149"/>
      <c r="C21" s="174"/>
      <c r="D21" s="150"/>
      <c r="E21" s="9"/>
      <c r="F21" s="9"/>
      <c r="G21" s="64"/>
    </row>
    <row r="22" spans="1:7" ht="16.5" thickBot="1" x14ac:dyDescent="0.3">
      <c r="A22" s="9"/>
      <c r="B22" s="131" t="s">
        <v>13</v>
      </c>
      <c r="C22" s="175"/>
      <c r="D22" s="132"/>
      <c r="E22" s="9"/>
      <c r="F22" s="7" t="s">
        <v>14</v>
      </c>
      <c r="G22" s="64">
        <f>G17+G14</f>
        <v>119999.96799999999</v>
      </c>
    </row>
    <row r="25" spans="1:7" x14ac:dyDescent="0.25">
      <c r="B25" t="s">
        <v>179</v>
      </c>
      <c r="E25" t="s">
        <v>180</v>
      </c>
    </row>
    <row r="27" spans="1:7" x14ac:dyDescent="0.25">
      <c r="B27" t="s">
        <v>181</v>
      </c>
      <c r="E27" t="s">
        <v>182</v>
      </c>
    </row>
  </sheetData>
  <mergeCells count="17">
    <mergeCell ref="B11:D11"/>
    <mergeCell ref="B12:D12"/>
    <mergeCell ref="A5:C5"/>
    <mergeCell ref="A7:C7"/>
    <mergeCell ref="D7:E7"/>
    <mergeCell ref="B6:C6"/>
    <mergeCell ref="B10:D10"/>
    <mergeCell ref="B20:D20"/>
    <mergeCell ref="B21:D21"/>
    <mergeCell ref="B22:D22"/>
    <mergeCell ref="B14:D14"/>
    <mergeCell ref="B13:D13"/>
    <mergeCell ref="B15:D15"/>
    <mergeCell ref="B16:D16"/>
    <mergeCell ref="B17:D17"/>
    <mergeCell ref="B18:D18"/>
    <mergeCell ref="B19:D19"/>
  </mergeCell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view="pageBreakPreview" zoomScale="60" zoomScaleNormal="100" workbookViewId="0">
      <selection activeCell="G22" sqref="G22"/>
    </sheetView>
  </sheetViews>
  <sheetFormatPr defaultRowHeight="15" x14ac:dyDescent="0.25"/>
  <cols>
    <col min="1" max="1" width="7.28515625" customWidth="1"/>
    <col min="2" max="2" width="35.28515625" customWidth="1"/>
    <col min="3" max="3" width="46" customWidth="1"/>
    <col min="4" max="4" width="19" customWidth="1"/>
    <col min="5" max="5" width="19.85546875" customWidth="1"/>
    <col min="6" max="6" width="15.42578125" customWidth="1"/>
    <col min="7" max="7" width="20" customWidth="1"/>
    <col min="8" max="8" width="9.140625" style="42"/>
    <col min="9" max="9" width="15.28515625" customWidth="1"/>
  </cols>
  <sheetData>
    <row r="1" spans="1:9" ht="15.75" x14ac:dyDescent="0.25">
      <c r="A1" s="127" t="s">
        <v>55</v>
      </c>
      <c r="B1" s="127"/>
      <c r="C1" s="127"/>
      <c r="D1" s="127"/>
      <c r="E1" s="127"/>
      <c r="F1" s="127"/>
      <c r="G1" s="127"/>
    </row>
    <row r="2" spans="1:9" x14ac:dyDescent="0.25">
      <c r="A2" s="1"/>
      <c r="B2" s="1"/>
      <c r="C2" s="1"/>
    </row>
    <row r="3" spans="1:9" ht="21.75" customHeight="1" x14ac:dyDescent="0.25">
      <c r="B3" s="3" t="s">
        <v>1</v>
      </c>
      <c r="C3" s="38">
        <v>112</v>
      </c>
      <c r="D3" s="39"/>
      <c r="E3" s="39"/>
      <c r="F3" s="39"/>
    </row>
    <row r="4" spans="1:9" x14ac:dyDescent="0.25">
      <c r="A4" s="2"/>
      <c r="B4" s="128"/>
      <c r="C4" s="128"/>
    </row>
    <row r="5" spans="1:9" ht="30.75" customHeight="1" x14ac:dyDescent="0.25">
      <c r="B5" s="3" t="s">
        <v>2</v>
      </c>
      <c r="C5" s="60" t="s">
        <v>138</v>
      </c>
      <c r="D5" s="39"/>
      <c r="E5" s="39"/>
      <c r="F5" s="39"/>
    </row>
    <row r="6" spans="1:9" ht="15.75" x14ac:dyDescent="0.25">
      <c r="A6" s="127" t="s">
        <v>64</v>
      </c>
      <c r="B6" s="127"/>
      <c r="C6" s="127"/>
      <c r="D6" s="127"/>
      <c r="E6" s="127"/>
      <c r="F6" s="127"/>
      <c r="G6" s="127"/>
    </row>
    <row r="7" spans="1:9" x14ac:dyDescent="0.25">
      <c r="A7" s="1"/>
      <c r="B7" s="1"/>
      <c r="C7" s="1"/>
      <c r="D7" s="1"/>
      <c r="E7" s="1"/>
      <c r="F7" s="1"/>
      <c r="G7" s="1"/>
    </row>
    <row r="8" spans="1:9" ht="47.25" x14ac:dyDescent="0.25">
      <c r="A8" s="37" t="s">
        <v>16</v>
      </c>
      <c r="B8" s="120" t="s">
        <v>5</v>
      </c>
      <c r="C8" s="120"/>
      <c r="D8" s="40" t="s">
        <v>86</v>
      </c>
      <c r="E8" s="41" t="s">
        <v>87</v>
      </c>
      <c r="F8" s="37" t="s">
        <v>56</v>
      </c>
      <c r="G8" s="37" t="s">
        <v>88</v>
      </c>
    </row>
    <row r="9" spans="1:9" ht="15.75" x14ac:dyDescent="0.25">
      <c r="A9" s="37">
        <v>1</v>
      </c>
      <c r="B9" s="120">
        <v>2</v>
      </c>
      <c r="C9" s="120"/>
      <c r="D9" s="37">
        <v>3</v>
      </c>
      <c r="E9" s="37">
        <v>4</v>
      </c>
      <c r="F9" s="37">
        <v>5</v>
      </c>
      <c r="G9" s="37">
        <v>6</v>
      </c>
    </row>
    <row r="10" spans="1:9" ht="57.75" customHeight="1" x14ac:dyDescent="0.25">
      <c r="A10" s="37">
        <v>1</v>
      </c>
      <c r="B10" s="121" t="s">
        <v>65</v>
      </c>
      <c r="C10" s="121"/>
      <c r="D10" s="37" t="s">
        <v>14</v>
      </c>
      <c r="E10" s="37" t="s">
        <v>14</v>
      </c>
      <c r="F10" s="37" t="s">
        <v>14</v>
      </c>
      <c r="G10" s="35">
        <f>G12+G13+G14</f>
        <v>65000</v>
      </c>
    </row>
    <row r="11" spans="1:9" ht="17.25" customHeight="1" x14ac:dyDescent="0.25">
      <c r="A11" s="37"/>
      <c r="B11" s="123" t="s">
        <v>89</v>
      </c>
      <c r="C11" s="124"/>
      <c r="D11" s="37"/>
      <c r="E11" s="37"/>
      <c r="F11" s="37"/>
      <c r="G11" s="102"/>
    </row>
    <row r="12" spans="1:9" ht="34.5" customHeight="1" x14ac:dyDescent="0.25">
      <c r="A12" s="37" t="s">
        <v>57</v>
      </c>
      <c r="B12" s="125" t="s">
        <v>90</v>
      </c>
      <c r="C12" s="126"/>
      <c r="D12" s="80">
        <v>170</v>
      </c>
      <c r="E12" s="35"/>
      <c r="F12" s="35">
        <v>9</v>
      </c>
      <c r="G12" s="102">
        <f>D12*F12</f>
        <v>1530</v>
      </c>
    </row>
    <row r="13" spans="1:9" ht="18.75" customHeight="1" x14ac:dyDescent="0.25">
      <c r="A13" s="37" t="s">
        <v>59</v>
      </c>
      <c r="B13" s="125" t="s">
        <v>66</v>
      </c>
      <c r="C13" s="126"/>
      <c r="D13" s="80">
        <v>16000</v>
      </c>
      <c r="E13" s="35">
        <v>1</v>
      </c>
      <c r="F13" s="35">
        <v>2</v>
      </c>
      <c r="G13" s="35">
        <f>D13*E13*F13</f>
        <v>32000</v>
      </c>
      <c r="I13">
        <f>G22-G10</f>
        <v>0</v>
      </c>
    </row>
    <row r="14" spans="1:9" ht="22.5" customHeight="1" x14ac:dyDescent="0.25">
      <c r="A14" s="37" t="s">
        <v>60</v>
      </c>
      <c r="B14" s="125" t="s">
        <v>67</v>
      </c>
      <c r="C14" s="126"/>
      <c r="D14" s="80">
        <v>4495</v>
      </c>
      <c r="E14" s="35">
        <v>1</v>
      </c>
      <c r="F14" s="35">
        <v>7</v>
      </c>
      <c r="G14" s="102">
        <f>D14*E14*F14+5</f>
        <v>31470</v>
      </c>
    </row>
    <row r="15" spans="1:9" ht="15.75" x14ac:dyDescent="0.25">
      <c r="A15" s="36"/>
      <c r="B15" s="122"/>
      <c r="C15" s="122"/>
      <c r="D15" s="35"/>
      <c r="E15" s="35"/>
      <c r="F15" s="35"/>
      <c r="G15" s="35"/>
    </row>
    <row r="16" spans="1:9" ht="15.75" x14ac:dyDescent="0.25">
      <c r="A16" s="36"/>
      <c r="B16" s="122"/>
      <c r="C16" s="122"/>
      <c r="D16" s="35"/>
      <c r="E16" s="35"/>
      <c r="F16" s="35"/>
      <c r="G16" s="35"/>
    </row>
    <row r="17" spans="1:7" ht="30" customHeight="1" x14ac:dyDescent="0.25">
      <c r="A17" s="37">
        <v>2</v>
      </c>
      <c r="B17" s="121" t="s">
        <v>68</v>
      </c>
      <c r="C17" s="121"/>
      <c r="D17" s="37" t="s">
        <v>14</v>
      </c>
      <c r="E17" s="37" t="s">
        <v>14</v>
      </c>
      <c r="F17" s="37" t="s">
        <v>14</v>
      </c>
      <c r="G17" s="35"/>
    </row>
    <row r="18" spans="1:7" ht="15" customHeight="1" x14ac:dyDescent="0.25">
      <c r="A18" s="35"/>
      <c r="B18" s="123" t="s">
        <v>24</v>
      </c>
      <c r="C18" s="124"/>
      <c r="D18" s="35"/>
      <c r="E18" s="35"/>
      <c r="F18" s="35"/>
      <c r="G18" s="35"/>
    </row>
    <row r="19" spans="1:7" ht="33" customHeight="1" x14ac:dyDescent="0.25">
      <c r="A19" s="37" t="s">
        <v>61</v>
      </c>
      <c r="B19" s="120" t="s">
        <v>58</v>
      </c>
      <c r="C19" s="120"/>
      <c r="D19" s="35"/>
      <c r="E19" s="35"/>
      <c r="F19" s="35"/>
      <c r="G19" s="35">
        <v>0</v>
      </c>
    </row>
    <row r="20" spans="1:7" ht="15.75" x14ac:dyDescent="0.25">
      <c r="A20" s="37" t="s">
        <v>62</v>
      </c>
      <c r="B20" s="120" t="s">
        <v>66</v>
      </c>
      <c r="C20" s="120"/>
      <c r="D20" s="35"/>
      <c r="E20" s="35"/>
      <c r="F20" s="35"/>
      <c r="G20" s="35">
        <v>0</v>
      </c>
    </row>
    <row r="21" spans="1:7" ht="15.75" x14ac:dyDescent="0.25">
      <c r="A21" s="37" t="s">
        <v>63</v>
      </c>
      <c r="B21" s="120" t="s">
        <v>67</v>
      </c>
      <c r="C21" s="120"/>
      <c r="D21" s="35"/>
      <c r="E21" s="35"/>
      <c r="F21" s="35"/>
      <c r="G21" s="35">
        <v>0</v>
      </c>
    </row>
    <row r="22" spans="1:7" ht="15.75" x14ac:dyDescent="0.25">
      <c r="A22" s="35"/>
      <c r="B22" s="119" t="s">
        <v>13</v>
      </c>
      <c r="C22" s="119"/>
      <c r="D22" s="37" t="s">
        <v>14</v>
      </c>
      <c r="E22" s="37" t="s">
        <v>14</v>
      </c>
      <c r="F22" s="37" t="s">
        <v>14</v>
      </c>
      <c r="G22" s="35">
        <f>SUM(G12:G21)</f>
        <v>65000</v>
      </c>
    </row>
    <row r="25" spans="1:7" ht="15.75" x14ac:dyDescent="0.25">
      <c r="C25" s="103" t="s">
        <v>179</v>
      </c>
      <c r="D25" s="103"/>
      <c r="E25" s="103"/>
      <c r="F25" s="103" t="s">
        <v>180</v>
      </c>
    </row>
    <row r="26" spans="1:7" ht="15.75" x14ac:dyDescent="0.25">
      <c r="C26" s="103"/>
      <c r="D26" s="103"/>
      <c r="E26" s="103"/>
      <c r="F26" s="103"/>
    </row>
    <row r="27" spans="1:7" ht="15.75" x14ac:dyDescent="0.25">
      <c r="C27" s="103" t="s">
        <v>181</v>
      </c>
      <c r="D27" s="103"/>
      <c r="E27" s="103"/>
      <c r="F27" s="103" t="s">
        <v>182</v>
      </c>
    </row>
  </sheetData>
  <mergeCells count="18">
    <mergeCell ref="A1:G1"/>
    <mergeCell ref="A6:G6"/>
    <mergeCell ref="B19:C19"/>
    <mergeCell ref="B20:C20"/>
    <mergeCell ref="B8:C8"/>
    <mergeCell ref="B18:C18"/>
    <mergeCell ref="B16:C16"/>
    <mergeCell ref="B17:C17"/>
    <mergeCell ref="B4:C4"/>
    <mergeCell ref="B22:C22"/>
    <mergeCell ref="B21:C21"/>
    <mergeCell ref="B9:C9"/>
    <mergeCell ref="B10:C10"/>
    <mergeCell ref="B15:C15"/>
    <mergeCell ref="B11:C11"/>
    <mergeCell ref="B12:C12"/>
    <mergeCell ref="B13:C13"/>
    <mergeCell ref="B14:C14"/>
  </mergeCells>
  <pageMargins left="0.7" right="0.7" top="0.75" bottom="0.7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view="pageBreakPreview" zoomScale="60" zoomScaleNormal="100" workbookViewId="0">
      <selection activeCell="E24" sqref="E24"/>
    </sheetView>
  </sheetViews>
  <sheetFormatPr defaultRowHeight="15" x14ac:dyDescent="0.25"/>
  <cols>
    <col min="3" max="3" width="32" customWidth="1"/>
    <col min="4" max="4" width="27.5703125" customWidth="1"/>
    <col min="5" max="5" width="21.28515625" customWidth="1"/>
  </cols>
  <sheetData>
    <row r="1" spans="1:5" ht="15" customHeight="1" x14ac:dyDescent="0.25">
      <c r="A1" s="127" t="s">
        <v>137</v>
      </c>
      <c r="B1" s="127"/>
      <c r="C1" s="127"/>
      <c r="D1" s="127"/>
    </row>
    <row r="2" spans="1:5" x14ac:dyDescent="0.25">
      <c r="A2" s="1"/>
      <c r="B2" s="1"/>
      <c r="C2" s="1"/>
    </row>
    <row r="3" spans="1:5" ht="18.75" customHeight="1" x14ac:dyDescent="0.25">
      <c r="A3" s="133" t="s">
        <v>1</v>
      </c>
      <c r="B3" s="133"/>
      <c r="C3" s="133"/>
      <c r="D3" s="39">
        <v>119</v>
      </c>
    </row>
    <row r="4" spans="1:5" ht="24" customHeight="1" x14ac:dyDescent="0.25">
      <c r="A4" s="145" t="s">
        <v>2</v>
      </c>
      <c r="B4" s="145"/>
      <c r="C4" s="145"/>
      <c r="D4" s="56" t="s">
        <v>138</v>
      </c>
    </row>
    <row r="5" spans="1:5" ht="47.25" hidden="1" customHeight="1" x14ac:dyDescent="0.25">
      <c r="A5" s="133" t="s">
        <v>2</v>
      </c>
      <c r="B5" s="133"/>
      <c r="C5" s="133"/>
    </row>
    <row r="6" spans="1:5" s="11" customFormat="1" ht="55.5" customHeight="1" x14ac:dyDescent="0.25">
      <c r="A6" s="142" t="s">
        <v>70</v>
      </c>
      <c r="B6" s="142"/>
      <c r="C6" s="142"/>
      <c r="D6" s="142"/>
      <c r="E6" s="142"/>
    </row>
    <row r="7" spans="1:5" ht="15.75" thickBot="1" x14ac:dyDescent="0.3">
      <c r="A7" s="1"/>
      <c r="B7" s="1"/>
      <c r="C7" s="1"/>
      <c r="D7" s="1"/>
      <c r="E7" s="1"/>
    </row>
    <row r="8" spans="1:5" ht="109.5" customHeight="1" x14ac:dyDescent="0.25">
      <c r="A8" s="43" t="s">
        <v>3</v>
      </c>
      <c r="B8" s="140" t="s">
        <v>71</v>
      </c>
      <c r="C8" s="141"/>
      <c r="D8" s="143" t="s">
        <v>72</v>
      </c>
      <c r="E8" s="143" t="s">
        <v>73</v>
      </c>
    </row>
    <row r="9" spans="1:5" ht="16.5" thickBot="1" x14ac:dyDescent="0.3">
      <c r="A9" s="44" t="s">
        <v>4</v>
      </c>
      <c r="B9" s="136"/>
      <c r="C9" s="137"/>
      <c r="D9" s="144"/>
      <c r="E9" s="144"/>
    </row>
    <row r="10" spans="1:5" ht="16.5" thickBot="1" x14ac:dyDescent="0.3">
      <c r="A10" s="7">
        <v>1</v>
      </c>
      <c r="B10" s="138">
        <v>2</v>
      </c>
      <c r="C10" s="139"/>
      <c r="D10" s="7">
        <v>3</v>
      </c>
      <c r="E10" s="7">
        <v>4</v>
      </c>
    </row>
    <row r="11" spans="1:5" ht="49.5" customHeight="1" thickBot="1" x14ac:dyDescent="0.3">
      <c r="A11" s="7">
        <v>1</v>
      </c>
      <c r="B11" s="129" t="s">
        <v>74</v>
      </c>
      <c r="C11" s="130"/>
      <c r="D11" s="7" t="s">
        <v>14</v>
      </c>
      <c r="E11" s="9"/>
    </row>
    <row r="12" spans="1:5" ht="15" customHeight="1" x14ac:dyDescent="0.25">
      <c r="A12" s="33"/>
      <c r="B12" s="134" t="s">
        <v>24</v>
      </c>
      <c r="C12" s="135"/>
      <c r="D12" s="33"/>
      <c r="E12" s="33"/>
    </row>
    <row r="13" spans="1:5" ht="23.25" customHeight="1" thickBot="1" x14ac:dyDescent="0.3">
      <c r="A13" s="44" t="s">
        <v>57</v>
      </c>
      <c r="B13" s="136" t="s">
        <v>75</v>
      </c>
      <c r="C13" s="137"/>
      <c r="D13" s="57">
        <v>12428171.689999999</v>
      </c>
      <c r="E13" s="57">
        <f>D13*22%</f>
        <v>2734197.7717999998</v>
      </c>
    </row>
    <row r="14" spans="1:5" ht="25.5" customHeight="1" thickBot="1" x14ac:dyDescent="0.3">
      <c r="A14" s="7" t="s">
        <v>59</v>
      </c>
      <c r="B14" s="138" t="s">
        <v>76</v>
      </c>
      <c r="C14" s="139"/>
      <c r="D14" s="57"/>
      <c r="E14" s="57"/>
    </row>
    <row r="15" spans="1:5" ht="61.5" customHeight="1" thickBot="1" x14ac:dyDescent="0.3">
      <c r="A15" s="7" t="s">
        <v>60</v>
      </c>
      <c r="B15" s="138" t="s">
        <v>77</v>
      </c>
      <c r="C15" s="139"/>
      <c r="D15" s="54"/>
      <c r="E15" s="54"/>
    </row>
    <row r="16" spans="1:5" ht="53.25" customHeight="1" thickBot="1" x14ac:dyDescent="0.3">
      <c r="A16" s="7">
        <v>2</v>
      </c>
      <c r="B16" s="129" t="s">
        <v>78</v>
      </c>
      <c r="C16" s="130"/>
      <c r="D16" s="58" t="s">
        <v>14</v>
      </c>
      <c r="E16" s="54"/>
    </row>
    <row r="17" spans="1:6" ht="15" customHeight="1" x14ac:dyDescent="0.25">
      <c r="A17" s="33"/>
      <c r="B17" s="134" t="s">
        <v>24</v>
      </c>
      <c r="C17" s="135"/>
      <c r="D17" s="59"/>
      <c r="E17" s="59"/>
    </row>
    <row r="18" spans="1:6" ht="54" customHeight="1" thickBot="1" x14ac:dyDescent="0.3">
      <c r="A18" s="44" t="s">
        <v>61</v>
      </c>
      <c r="B18" s="136" t="s">
        <v>79</v>
      </c>
      <c r="C18" s="137"/>
      <c r="D18" s="57">
        <v>12428171.689999999</v>
      </c>
      <c r="E18" s="57">
        <f>D18*2.9%</f>
        <v>360416.97900999995</v>
      </c>
    </row>
    <row r="19" spans="1:6" ht="52.5" customHeight="1" thickBot="1" x14ac:dyDescent="0.3">
      <c r="A19" s="7" t="s">
        <v>62</v>
      </c>
      <c r="B19" s="138" t="s">
        <v>80</v>
      </c>
      <c r="C19" s="139"/>
      <c r="D19" s="54"/>
      <c r="E19" s="54"/>
    </row>
    <row r="20" spans="1:6" ht="61.5" customHeight="1" thickBot="1" x14ac:dyDescent="0.3">
      <c r="A20" s="7" t="s">
        <v>63</v>
      </c>
      <c r="B20" s="138" t="s">
        <v>81</v>
      </c>
      <c r="C20" s="139"/>
      <c r="D20" s="57">
        <v>12428171.689999999</v>
      </c>
      <c r="E20" s="54">
        <f>D20*0.2%-0.01</f>
        <v>24856.33338</v>
      </c>
    </row>
    <row r="21" spans="1:6" ht="70.5" customHeight="1" thickBot="1" x14ac:dyDescent="0.3">
      <c r="A21" s="7" t="s">
        <v>82</v>
      </c>
      <c r="B21" s="138" t="s">
        <v>83</v>
      </c>
      <c r="C21" s="139"/>
      <c r="D21" s="54"/>
      <c r="E21" s="54"/>
    </row>
    <row r="22" spans="1:6" ht="63" customHeight="1" thickBot="1" x14ac:dyDescent="0.3">
      <c r="A22" s="7" t="s">
        <v>84</v>
      </c>
      <c r="B22" s="138" t="s">
        <v>83</v>
      </c>
      <c r="C22" s="139"/>
      <c r="D22" s="54"/>
      <c r="E22" s="54"/>
    </row>
    <row r="23" spans="1:6" ht="68.25" customHeight="1" thickBot="1" x14ac:dyDescent="0.3">
      <c r="A23" s="7">
        <v>3</v>
      </c>
      <c r="B23" s="129" t="s">
        <v>85</v>
      </c>
      <c r="C23" s="130"/>
      <c r="D23" s="57">
        <v>12428171.689999999</v>
      </c>
      <c r="E23" s="54">
        <f>D23*5.1%</f>
        <v>633836.75618999999</v>
      </c>
    </row>
    <row r="24" spans="1:6" ht="16.5" thickBot="1" x14ac:dyDescent="0.3">
      <c r="A24" s="9"/>
      <c r="B24" s="131" t="s">
        <v>13</v>
      </c>
      <c r="C24" s="132"/>
      <c r="D24" s="58" t="s">
        <v>14</v>
      </c>
      <c r="E24" s="54">
        <f>E23+E20+E18+E13+0.01</f>
        <v>3753307.8503799997</v>
      </c>
    </row>
    <row r="26" spans="1:6" x14ac:dyDescent="0.25">
      <c r="B26" t="s">
        <v>179</v>
      </c>
      <c r="E26" t="s">
        <v>180</v>
      </c>
      <c r="F26" t="s">
        <v>29</v>
      </c>
    </row>
    <row r="28" spans="1:6" x14ac:dyDescent="0.25">
      <c r="B28" t="s">
        <v>181</v>
      </c>
      <c r="E28" t="s">
        <v>182</v>
      </c>
      <c r="F28" t="s">
        <v>29</v>
      </c>
    </row>
  </sheetData>
  <mergeCells count="23">
    <mergeCell ref="A1:D1"/>
    <mergeCell ref="A4:C4"/>
    <mergeCell ref="B15:C15"/>
    <mergeCell ref="B17:C17"/>
    <mergeCell ref="B18:C18"/>
    <mergeCell ref="B10:C10"/>
    <mergeCell ref="B11:C11"/>
    <mergeCell ref="B16:C16"/>
    <mergeCell ref="D8:D9"/>
    <mergeCell ref="B23:C23"/>
    <mergeCell ref="B24:C24"/>
    <mergeCell ref="A3:C3"/>
    <mergeCell ref="A5:C5"/>
    <mergeCell ref="B12:C12"/>
    <mergeCell ref="B13:C13"/>
    <mergeCell ref="B14:C14"/>
    <mergeCell ref="B8:C9"/>
    <mergeCell ref="B22:C22"/>
    <mergeCell ref="A6:E6"/>
    <mergeCell ref="B19:C19"/>
    <mergeCell ref="B20:C20"/>
    <mergeCell ref="B21:C21"/>
    <mergeCell ref="E8:E9"/>
  </mergeCells>
  <pageMargins left="0.7" right="0.7" top="0.75" bottom="0.75" header="0.3" footer="0.3"/>
  <pageSetup paperSize="9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view="pageBreakPreview" zoomScale="60" zoomScaleNormal="100" workbookViewId="0">
      <selection activeCell="N13" sqref="N13"/>
    </sheetView>
  </sheetViews>
  <sheetFormatPr defaultRowHeight="15" x14ac:dyDescent="0.25"/>
  <cols>
    <col min="2" max="2" width="47.28515625" customWidth="1"/>
    <col min="3" max="3" width="26.85546875" customWidth="1"/>
    <col min="4" max="4" width="21.7109375" customWidth="1"/>
    <col min="5" max="5" width="24.7109375" customWidth="1"/>
    <col min="6" max="6" width="32.28515625" customWidth="1"/>
    <col min="7" max="7" width="12" bestFit="1" customWidth="1"/>
  </cols>
  <sheetData>
    <row r="1" spans="1:8" ht="15.75" x14ac:dyDescent="0.25">
      <c r="A1" s="11" t="s">
        <v>0</v>
      </c>
      <c r="B1" s="11"/>
      <c r="C1" s="11"/>
      <c r="D1" s="11"/>
      <c r="E1" s="11"/>
      <c r="F1" s="11"/>
    </row>
    <row r="2" spans="1:8" x14ac:dyDescent="0.25">
      <c r="A2" s="1"/>
      <c r="B2" s="1"/>
      <c r="C2" s="1"/>
    </row>
    <row r="3" spans="1:8" ht="21.75" customHeight="1" x14ac:dyDescent="0.25">
      <c r="B3" s="22" t="s">
        <v>1</v>
      </c>
      <c r="C3" s="38">
        <v>221</v>
      </c>
      <c r="D3" s="39"/>
      <c r="E3" s="39"/>
      <c r="F3" s="39"/>
      <c r="H3" s="42"/>
    </row>
    <row r="4" spans="1:8" x14ac:dyDescent="0.25">
      <c r="A4" s="2"/>
      <c r="B4" s="128"/>
      <c r="C4" s="128"/>
      <c r="H4" s="42"/>
    </row>
    <row r="5" spans="1:8" ht="30.75" customHeight="1" x14ac:dyDescent="0.25">
      <c r="B5" s="22" t="s">
        <v>2</v>
      </c>
      <c r="C5" s="60" t="s">
        <v>138</v>
      </c>
      <c r="D5" s="39"/>
      <c r="E5" s="39"/>
      <c r="F5" s="39"/>
      <c r="H5" s="42"/>
    </row>
    <row r="6" spans="1:8" ht="15.75" x14ac:dyDescent="0.25">
      <c r="A6" s="127" t="s">
        <v>15</v>
      </c>
      <c r="B6" s="127"/>
      <c r="C6" s="127"/>
      <c r="D6" s="127"/>
      <c r="E6" s="127"/>
      <c r="F6" s="127"/>
    </row>
    <row r="7" spans="1:8" ht="15.75" thickBot="1" x14ac:dyDescent="0.3">
      <c r="A7" s="1"/>
      <c r="B7" s="1"/>
      <c r="C7" s="1"/>
      <c r="D7" s="1"/>
      <c r="E7" s="1"/>
      <c r="F7" s="1"/>
    </row>
    <row r="8" spans="1:8" ht="46.5" customHeight="1" x14ac:dyDescent="0.25">
      <c r="A8" s="4" t="s">
        <v>3</v>
      </c>
      <c r="B8" s="143" t="s">
        <v>5</v>
      </c>
      <c r="C8" s="143" t="s">
        <v>6</v>
      </c>
      <c r="D8" s="143" t="s">
        <v>7</v>
      </c>
      <c r="E8" s="143" t="s">
        <v>8</v>
      </c>
      <c r="F8" s="143" t="s">
        <v>9</v>
      </c>
    </row>
    <row r="9" spans="1:8" ht="16.5" thickBot="1" x14ac:dyDescent="0.3">
      <c r="A9" s="5" t="s">
        <v>4</v>
      </c>
      <c r="B9" s="144"/>
      <c r="C9" s="144"/>
      <c r="D9" s="144"/>
      <c r="E9" s="144"/>
      <c r="F9" s="144"/>
    </row>
    <row r="10" spans="1:8" ht="16.5" thickBot="1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</row>
    <row r="11" spans="1:8" ht="48.75" customHeight="1" thickBot="1" x14ac:dyDescent="0.3">
      <c r="A11" s="8">
        <v>1</v>
      </c>
      <c r="B11" s="8" t="s">
        <v>10</v>
      </c>
      <c r="C11" s="7">
        <v>2</v>
      </c>
      <c r="D11" s="7">
        <v>12</v>
      </c>
      <c r="E11" s="46">
        <f>F11/D11/C11</f>
        <v>996</v>
      </c>
      <c r="F11" s="46">
        <v>23904</v>
      </c>
      <c r="G11" s="32" t="s">
        <v>29</v>
      </c>
    </row>
    <row r="12" spans="1:8" ht="61.5" customHeight="1" thickBot="1" x14ac:dyDescent="0.3">
      <c r="A12" s="8">
        <v>2</v>
      </c>
      <c r="B12" s="8" t="s">
        <v>11</v>
      </c>
      <c r="C12" s="7">
        <v>1</v>
      </c>
      <c r="D12" s="7">
        <v>12</v>
      </c>
      <c r="E12" s="45">
        <f>474+166.66</f>
        <v>640.66</v>
      </c>
      <c r="F12" s="46">
        <f>C12*D12*E12+8</f>
        <v>7695.92</v>
      </c>
    </row>
    <row r="13" spans="1:8" ht="36" customHeight="1" thickBot="1" x14ac:dyDescent="0.3">
      <c r="A13" s="8">
        <v>3</v>
      </c>
      <c r="B13" s="8" t="s">
        <v>12</v>
      </c>
      <c r="C13" s="6">
        <v>1</v>
      </c>
      <c r="D13" s="6">
        <v>12</v>
      </c>
      <c r="E13" s="45">
        <v>9000</v>
      </c>
      <c r="F13" s="46">
        <f>C13*D13*E13</f>
        <v>108000</v>
      </c>
    </row>
    <row r="14" spans="1:8" ht="43.5" customHeight="1" thickBot="1" x14ac:dyDescent="0.3">
      <c r="A14" s="8">
        <v>4</v>
      </c>
      <c r="B14" s="8" t="s">
        <v>12</v>
      </c>
      <c r="C14" s="6">
        <v>1</v>
      </c>
      <c r="D14" s="6">
        <v>12</v>
      </c>
      <c r="E14" s="45">
        <v>1200</v>
      </c>
      <c r="F14" s="45">
        <v>14400</v>
      </c>
      <c r="G14" t="s">
        <v>29</v>
      </c>
    </row>
    <row r="15" spans="1:8" ht="33" customHeight="1" thickBot="1" x14ac:dyDescent="0.3">
      <c r="A15" s="8">
        <v>5</v>
      </c>
      <c r="B15" s="95" t="s">
        <v>232</v>
      </c>
      <c r="C15" s="6" t="s">
        <v>29</v>
      </c>
      <c r="D15" s="6">
        <v>80</v>
      </c>
      <c r="E15" s="6"/>
      <c r="F15" s="45">
        <v>2000</v>
      </c>
    </row>
    <row r="16" spans="1:8" ht="16.5" thickBot="1" x14ac:dyDescent="0.3">
      <c r="A16" s="8"/>
      <c r="B16" s="9"/>
      <c r="C16" s="6"/>
      <c r="D16" s="6"/>
      <c r="E16" s="6"/>
      <c r="F16" s="45"/>
    </row>
    <row r="17" spans="1:6" ht="16.5" thickBot="1" x14ac:dyDescent="0.3">
      <c r="A17" s="9"/>
      <c r="B17" s="10" t="s">
        <v>13</v>
      </c>
      <c r="C17" s="7" t="s">
        <v>14</v>
      </c>
      <c r="D17" s="7" t="s">
        <v>14</v>
      </c>
      <c r="E17" s="7" t="s">
        <v>14</v>
      </c>
      <c r="F17" s="47">
        <f>F13+F12+F11+F14+0.08</f>
        <v>153999.99999999997</v>
      </c>
    </row>
    <row r="20" spans="1:6" x14ac:dyDescent="0.25">
      <c r="B20" t="s">
        <v>179</v>
      </c>
      <c r="E20" t="s">
        <v>180</v>
      </c>
    </row>
    <row r="22" spans="1:6" x14ac:dyDescent="0.25">
      <c r="B22" t="s">
        <v>181</v>
      </c>
      <c r="E22" t="s">
        <v>182</v>
      </c>
    </row>
  </sheetData>
  <mergeCells count="7">
    <mergeCell ref="E8:E9"/>
    <mergeCell ref="F8:F9"/>
    <mergeCell ref="A6:F6"/>
    <mergeCell ref="B4:C4"/>
    <mergeCell ref="B8:B9"/>
    <mergeCell ref="C8:C9"/>
    <mergeCell ref="D8:D9"/>
  </mergeCells>
  <pageMargins left="0.7" right="0.7" top="0.75" bottom="0.75" header="0.3" footer="0.3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>
      <selection activeCell="C10" sqref="C10"/>
    </sheetView>
  </sheetViews>
  <sheetFormatPr defaultRowHeight="15" x14ac:dyDescent="0.25"/>
  <cols>
    <col min="2" max="2" width="41" customWidth="1"/>
    <col min="3" max="3" width="10.42578125" customWidth="1"/>
    <col min="4" max="4" width="17.28515625" customWidth="1"/>
    <col min="5" max="5" width="14.140625" customWidth="1"/>
  </cols>
  <sheetData>
    <row r="1" spans="1:8" ht="21.75" customHeight="1" x14ac:dyDescent="0.25">
      <c r="B1" s="22" t="s">
        <v>1</v>
      </c>
      <c r="C1" s="38">
        <v>222</v>
      </c>
      <c r="D1" s="39"/>
      <c r="E1" s="39"/>
      <c r="F1" s="39"/>
      <c r="H1" s="42"/>
    </row>
    <row r="2" spans="1:8" x14ac:dyDescent="0.25">
      <c r="A2" s="2"/>
      <c r="B2" s="128"/>
      <c r="C2" s="128"/>
      <c r="H2" s="42"/>
    </row>
    <row r="3" spans="1:8" ht="30.75" customHeight="1" x14ac:dyDescent="0.25">
      <c r="B3" s="22" t="s">
        <v>2</v>
      </c>
      <c r="C3" s="146" t="s">
        <v>138</v>
      </c>
      <c r="D3" s="146"/>
      <c r="E3" s="39"/>
      <c r="F3" s="39"/>
      <c r="H3" s="42"/>
    </row>
    <row r="4" spans="1:8" ht="15.75" x14ac:dyDescent="0.25">
      <c r="A4" s="21"/>
      <c r="B4" s="21" t="s">
        <v>91</v>
      </c>
    </row>
    <row r="5" spans="1:8" ht="15.75" thickBot="1" x14ac:dyDescent="0.3">
      <c r="A5" s="1"/>
      <c r="B5" s="1"/>
      <c r="C5" s="1"/>
      <c r="D5" s="1"/>
      <c r="E5" s="1"/>
    </row>
    <row r="6" spans="1:8" ht="62.25" customHeight="1" x14ac:dyDescent="0.25">
      <c r="A6" s="19" t="s">
        <v>3</v>
      </c>
      <c r="B6" s="143" t="s">
        <v>5</v>
      </c>
      <c r="C6" s="143" t="s">
        <v>92</v>
      </c>
      <c r="D6" s="143" t="s">
        <v>93</v>
      </c>
      <c r="E6" s="143" t="s">
        <v>94</v>
      </c>
    </row>
    <row r="7" spans="1:8" ht="16.5" thickBot="1" x14ac:dyDescent="0.3">
      <c r="A7" s="20" t="s">
        <v>4</v>
      </c>
      <c r="B7" s="144"/>
      <c r="C7" s="144"/>
      <c r="D7" s="144"/>
      <c r="E7" s="144"/>
    </row>
    <row r="8" spans="1:8" ht="16.5" thickBot="1" x14ac:dyDescent="0.3">
      <c r="A8" s="7">
        <v>1</v>
      </c>
      <c r="B8" s="7">
        <v>2</v>
      </c>
      <c r="C8" s="7">
        <v>3</v>
      </c>
      <c r="D8" s="7">
        <v>4</v>
      </c>
      <c r="E8" s="7">
        <v>5</v>
      </c>
    </row>
    <row r="9" spans="1:8" ht="37.5" customHeight="1" thickBot="1" x14ac:dyDescent="0.3">
      <c r="A9" s="6">
        <v>1</v>
      </c>
      <c r="B9" s="8" t="s">
        <v>233</v>
      </c>
      <c r="C9" s="9">
        <v>20</v>
      </c>
      <c r="D9" s="9">
        <v>3000</v>
      </c>
      <c r="E9" s="9">
        <f>D9*C9</f>
        <v>60000</v>
      </c>
    </row>
    <row r="10" spans="1:8" ht="30.75" thickBot="1" x14ac:dyDescent="0.3">
      <c r="A10" s="7">
        <v>3</v>
      </c>
      <c r="B10" s="9" t="s">
        <v>189</v>
      </c>
      <c r="C10" s="9">
        <v>15</v>
      </c>
      <c r="D10" s="9">
        <v>16666.66</v>
      </c>
      <c r="E10" s="9">
        <f>D10*C10+0.1</f>
        <v>250000</v>
      </c>
    </row>
    <row r="11" spans="1:8" ht="30.75" thickBot="1" x14ac:dyDescent="0.3">
      <c r="A11" s="8">
        <v>4</v>
      </c>
      <c r="B11" s="9" t="s">
        <v>109</v>
      </c>
      <c r="C11" s="9">
        <v>17</v>
      </c>
      <c r="D11" s="9">
        <v>6470</v>
      </c>
      <c r="E11" s="9">
        <f>D11*C11+10</f>
        <v>110000</v>
      </c>
    </row>
    <row r="12" spans="1:8" ht="30.75" thickBot="1" x14ac:dyDescent="0.3">
      <c r="A12" s="8">
        <v>5</v>
      </c>
      <c r="B12" s="9" t="s">
        <v>198</v>
      </c>
      <c r="C12" s="9">
        <v>6</v>
      </c>
      <c r="D12" s="9">
        <v>6665</v>
      </c>
      <c r="E12" s="9">
        <f>D12*C12+10</f>
        <v>40000</v>
      </c>
    </row>
    <row r="13" spans="1:8" ht="16.5" thickBot="1" x14ac:dyDescent="0.3">
      <c r="A13" s="9"/>
      <c r="B13" s="10" t="s">
        <v>13</v>
      </c>
      <c r="C13" s="9"/>
      <c r="D13" s="9" t="s">
        <v>234</v>
      </c>
      <c r="E13" s="9">
        <f>E11+E9+E10+E12</f>
        <v>460000</v>
      </c>
    </row>
    <row r="15" spans="1:8" x14ac:dyDescent="0.25">
      <c r="B15" t="s">
        <v>179</v>
      </c>
      <c r="E15" t="s">
        <v>180</v>
      </c>
    </row>
    <row r="17" spans="2:5" x14ac:dyDescent="0.25">
      <c r="B17" t="s">
        <v>181</v>
      </c>
      <c r="E17" t="s">
        <v>182</v>
      </c>
    </row>
  </sheetData>
  <mergeCells count="6">
    <mergeCell ref="B6:B7"/>
    <mergeCell ref="C6:C7"/>
    <mergeCell ref="D6:D7"/>
    <mergeCell ref="E6:E7"/>
    <mergeCell ref="B2:C2"/>
    <mergeCell ref="C3:D3"/>
  </mergeCells>
  <pageMargins left="0.7" right="0.7" top="0.75" bottom="0.75" header="0.3" footer="0.3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Normal="100" workbookViewId="0">
      <selection activeCell="G32" sqref="G32"/>
    </sheetView>
  </sheetViews>
  <sheetFormatPr defaultRowHeight="15" x14ac:dyDescent="0.25"/>
  <cols>
    <col min="3" max="3" width="18.7109375" customWidth="1"/>
    <col min="4" max="4" width="16.5703125" customWidth="1"/>
    <col min="5" max="5" width="23.28515625" customWidth="1"/>
    <col min="6" max="6" width="17.5703125" customWidth="1"/>
    <col min="7" max="7" width="16.7109375" customWidth="1"/>
  </cols>
  <sheetData>
    <row r="1" spans="1:8" ht="15.75" x14ac:dyDescent="0.25">
      <c r="A1" s="21" t="s">
        <v>107</v>
      </c>
    </row>
    <row r="2" spans="1:8" x14ac:dyDescent="0.25">
      <c r="A2" s="1"/>
      <c r="B2" s="1"/>
      <c r="C2" s="1"/>
    </row>
    <row r="3" spans="1:8" ht="21.75" customHeight="1" x14ac:dyDescent="0.25">
      <c r="B3" s="133" t="s">
        <v>1</v>
      </c>
      <c r="C3" s="133"/>
      <c r="D3" s="39">
        <v>244</v>
      </c>
      <c r="E3" s="39">
        <v>223</v>
      </c>
      <c r="F3" s="39"/>
      <c r="H3" s="42"/>
    </row>
    <row r="4" spans="1:8" x14ac:dyDescent="0.25">
      <c r="A4" s="2"/>
      <c r="B4" s="128"/>
      <c r="C4" s="128"/>
      <c r="H4" s="42"/>
    </row>
    <row r="5" spans="1:8" ht="30.75" customHeight="1" x14ac:dyDescent="0.25">
      <c r="B5" s="133" t="s">
        <v>2</v>
      </c>
      <c r="C5" s="133"/>
      <c r="D5" s="39" t="s">
        <v>138</v>
      </c>
      <c r="E5" s="39"/>
      <c r="F5" s="39"/>
      <c r="H5" s="42"/>
    </row>
    <row r="6" spans="1:8" ht="15.75" x14ac:dyDescent="0.25">
      <c r="A6" s="21" t="s">
        <v>108</v>
      </c>
    </row>
    <row r="7" spans="1:8" ht="15.75" thickBot="1" x14ac:dyDescent="0.3">
      <c r="A7" s="1"/>
      <c r="B7" s="1"/>
      <c r="C7" s="1"/>
      <c r="D7" s="1"/>
      <c r="E7" s="1"/>
      <c r="F7" s="1"/>
      <c r="G7" s="1"/>
    </row>
    <row r="8" spans="1:8" ht="62.25" customHeight="1" x14ac:dyDescent="0.25">
      <c r="A8" s="19" t="s">
        <v>3</v>
      </c>
      <c r="B8" s="140" t="s">
        <v>98</v>
      </c>
      <c r="C8" s="141"/>
      <c r="D8" s="143" t="s">
        <v>99</v>
      </c>
      <c r="E8" s="143" t="s">
        <v>100</v>
      </c>
      <c r="F8" s="143" t="s">
        <v>101</v>
      </c>
      <c r="G8" s="143" t="s">
        <v>102</v>
      </c>
    </row>
    <row r="9" spans="1:8" ht="16.5" thickBot="1" x14ac:dyDescent="0.3">
      <c r="A9" s="20" t="s">
        <v>4</v>
      </c>
      <c r="B9" s="136"/>
      <c r="C9" s="137"/>
      <c r="D9" s="144"/>
      <c r="E9" s="144"/>
      <c r="F9" s="144"/>
      <c r="G9" s="144"/>
    </row>
    <row r="10" spans="1:8" ht="16.5" thickBot="1" x14ac:dyDescent="0.3">
      <c r="A10" s="7">
        <v>1</v>
      </c>
      <c r="B10" s="138">
        <v>2</v>
      </c>
      <c r="C10" s="139"/>
      <c r="D10" s="7">
        <v>4</v>
      </c>
      <c r="E10" s="7">
        <v>5</v>
      </c>
      <c r="F10" s="7">
        <v>6</v>
      </c>
      <c r="G10" s="7">
        <v>6</v>
      </c>
    </row>
    <row r="11" spans="1:8" ht="31.5" customHeight="1" thickBot="1" x14ac:dyDescent="0.3">
      <c r="A11" s="9"/>
      <c r="B11" s="129" t="s">
        <v>103</v>
      </c>
      <c r="C11" s="130"/>
      <c r="D11" s="9">
        <v>442526</v>
      </c>
      <c r="E11" s="9"/>
      <c r="F11" s="9"/>
      <c r="G11" s="84">
        <f>G13+G14+G15+G16</f>
        <v>2215676.27</v>
      </c>
    </row>
    <row r="12" spans="1:8" ht="37.5" customHeight="1" thickBot="1" x14ac:dyDescent="0.3">
      <c r="A12" s="9"/>
      <c r="B12" s="138" t="s">
        <v>104</v>
      </c>
      <c r="C12" s="139"/>
      <c r="D12" s="9"/>
      <c r="E12" s="9"/>
      <c r="F12" s="9"/>
      <c r="G12" s="54"/>
    </row>
    <row r="13" spans="1:8" ht="30.75" customHeight="1" thickBot="1" x14ac:dyDescent="0.3">
      <c r="A13" s="9"/>
      <c r="B13" s="151" t="s">
        <v>192</v>
      </c>
      <c r="C13" s="152"/>
      <c r="D13" s="54">
        <f>G13/E13</f>
        <v>406542.06896091945</v>
      </c>
      <c r="E13" s="65">
        <v>4.6498799999999996</v>
      </c>
      <c r="F13" s="9"/>
      <c r="G13" s="54">
        <f>2215676.27-G14-G15-G16</f>
        <v>1890371.83562</v>
      </c>
    </row>
    <row r="14" spans="1:8" ht="30" customHeight="1" thickBot="1" x14ac:dyDescent="0.3">
      <c r="A14" s="9"/>
      <c r="B14" s="151" t="s">
        <v>191</v>
      </c>
      <c r="C14" s="152"/>
      <c r="D14" s="9">
        <v>4275</v>
      </c>
      <c r="E14" s="65">
        <v>4.7137799999999999</v>
      </c>
      <c r="F14" s="9"/>
      <c r="G14" s="54">
        <f>(E14*D14)</f>
        <v>20151.409499999998</v>
      </c>
    </row>
    <row r="15" spans="1:8" ht="16.5" thickBot="1" x14ac:dyDescent="0.3">
      <c r="A15" s="8"/>
      <c r="B15" s="153" t="s">
        <v>178</v>
      </c>
      <c r="C15" s="154"/>
      <c r="D15" s="9">
        <v>34931</v>
      </c>
      <c r="E15" s="65">
        <v>4.6498799999999996</v>
      </c>
      <c r="F15" s="9"/>
      <c r="G15" s="54">
        <f>E15*D15</f>
        <v>162424.95827999999</v>
      </c>
    </row>
    <row r="16" spans="1:8" ht="33.75" customHeight="1" thickBot="1" x14ac:dyDescent="0.3">
      <c r="A16" s="8"/>
      <c r="B16" s="149" t="s">
        <v>188</v>
      </c>
      <c r="C16" s="150"/>
      <c r="D16" s="9">
        <v>30695</v>
      </c>
      <c r="E16" s="65">
        <v>4.6498799999999996</v>
      </c>
      <c r="F16" s="9"/>
      <c r="G16" s="54">
        <f>E16*D16</f>
        <v>142728.06659999999</v>
      </c>
    </row>
    <row r="17" spans="1:7" ht="16.5" thickBot="1" x14ac:dyDescent="0.3">
      <c r="A17" s="9"/>
      <c r="B17" s="129" t="s">
        <v>105</v>
      </c>
      <c r="C17" s="130"/>
      <c r="D17" s="54">
        <f>D19</f>
        <v>330.14586162205001</v>
      </c>
      <c r="E17" s="9"/>
      <c r="F17" s="9"/>
      <c r="G17" s="84">
        <f>(G19)</f>
        <v>3632469.46</v>
      </c>
    </row>
    <row r="18" spans="1:7" ht="15.75" customHeight="1" thickBot="1" x14ac:dyDescent="0.3">
      <c r="A18" s="9"/>
      <c r="B18" s="138" t="s">
        <v>104</v>
      </c>
      <c r="C18" s="139"/>
      <c r="D18" s="9"/>
      <c r="E18" s="9"/>
      <c r="F18" s="9"/>
      <c r="G18" s="54"/>
    </row>
    <row r="19" spans="1:7" ht="16.5" thickBot="1" x14ac:dyDescent="0.3">
      <c r="A19" s="8"/>
      <c r="B19" s="149" t="s">
        <v>183</v>
      </c>
      <c r="C19" s="150"/>
      <c r="D19" s="54">
        <f>G19/E19</f>
        <v>330.14586162205001</v>
      </c>
      <c r="E19" s="9">
        <v>11002.62</v>
      </c>
      <c r="F19" s="9"/>
      <c r="G19" s="54">
        <v>3632469.46</v>
      </c>
    </row>
    <row r="20" spans="1:7" ht="16.5" thickBot="1" x14ac:dyDescent="0.3">
      <c r="A20" s="8"/>
      <c r="B20" s="149"/>
      <c r="C20" s="150"/>
      <c r="D20" s="9"/>
      <c r="E20" s="9"/>
      <c r="F20" s="9"/>
      <c r="G20" s="54"/>
    </row>
    <row r="21" spans="1:7" ht="36" customHeight="1" thickBot="1" x14ac:dyDescent="0.3">
      <c r="A21" s="9"/>
      <c r="B21" s="129" t="s">
        <v>184</v>
      </c>
      <c r="C21" s="130"/>
      <c r="D21" s="9">
        <v>1734.29</v>
      </c>
      <c r="E21" s="9"/>
      <c r="F21" s="9"/>
      <c r="G21" s="84">
        <f>G23+G24+G25</f>
        <v>294834.64</v>
      </c>
    </row>
    <row r="22" spans="1:7" ht="15.75" customHeight="1" thickBot="1" x14ac:dyDescent="0.3">
      <c r="A22" s="9"/>
      <c r="B22" s="138" t="s">
        <v>104</v>
      </c>
      <c r="C22" s="139"/>
      <c r="D22" s="9"/>
      <c r="E22" s="9"/>
      <c r="F22" s="9"/>
      <c r="G22" s="54"/>
    </row>
    <row r="23" spans="1:7" ht="16.5" thickBot="1" x14ac:dyDescent="0.3">
      <c r="A23" s="8"/>
      <c r="B23" s="149" t="s">
        <v>153</v>
      </c>
      <c r="C23" s="150"/>
      <c r="D23" s="54">
        <f>G23/E23</f>
        <v>2471.476257735957</v>
      </c>
      <c r="E23" s="9">
        <v>118.602</v>
      </c>
      <c r="F23" s="9"/>
      <c r="G23" s="54">
        <f>294834.64-G24-G25</f>
        <v>293122.02711999998</v>
      </c>
    </row>
    <row r="24" spans="1:7" ht="16.5" thickBot="1" x14ac:dyDescent="0.3">
      <c r="A24" s="8"/>
      <c r="B24" s="147" t="s">
        <v>185</v>
      </c>
      <c r="C24" s="148"/>
      <c r="D24" s="9">
        <v>4.4400000000000004</v>
      </c>
      <c r="E24" s="9">
        <v>118.602</v>
      </c>
      <c r="F24" s="9"/>
      <c r="G24" s="54">
        <f t="shared" ref="G24:G25" si="0">D24*E24</f>
        <v>526.59288000000004</v>
      </c>
    </row>
    <row r="25" spans="1:7" ht="16.5" thickBot="1" x14ac:dyDescent="0.3">
      <c r="A25" s="8"/>
      <c r="B25" s="149" t="s">
        <v>186</v>
      </c>
      <c r="C25" s="150"/>
      <c r="D25" s="9">
        <v>10</v>
      </c>
      <c r="E25" s="9">
        <v>118.602</v>
      </c>
      <c r="F25" s="9"/>
      <c r="G25" s="54">
        <f t="shared" si="0"/>
        <v>1186.02</v>
      </c>
    </row>
    <row r="26" spans="1:7" ht="31.5" customHeight="1" thickBot="1" x14ac:dyDescent="0.3">
      <c r="A26" s="9"/>
      <c r="B26" s="129" t="s">
        <v>106</v>
      </c>
      <c r="C26" s="130"/>
      <c r="D26" s="54">
        <f>D28+D29</f>
        <v>2479.3814730612394</v>
      </c>
      <c r="E26" s="9"/>
      <c r="F26" s="9"/>
      <c r="G26" s="84">
        <f>G28+G29</f>
        <v>274824.56</v>
      </c>
    </row>
    <row r="27" spans="1:7" ht="15.75" customHeight="1" thickBot="1" x14ac:dyDescent="0.3">
      <c r="A27" s="9"/>
      <c r="B27" s="138" t="s">
        <v>104</v>
      </c>
      <c r="C27" s="139"/>
      <c r="D27" s="9"/>
      <c r="E27" s="9"/>
      <c r="F27" s="9"/>
      <c r="G27" s="54"/>
    </row>
    <row r="28" spans="1:7" ht="16.5" thickBot="1" x14ac:dyDescent="0.3">
      <c r="A28" s="8"/>
      <c r="B28" s="149" t="s">
        <v>153</v>
      </c>
      <c r="C28" s="150"/>
      <c r="D28" s="54">
        <f>G28/E28</f>
        <v>2474.9414730612393</v>
      </c>
      <c r="E28" s="9">
        <v>110.84399999999999</v>
      </c>
      <c r="F28" s="9"/>
      <c r="G28" s="54">
        <f>274824.56-G29</f>
        <v>274332.41264</v>
      </c>
    </row>
    <row r="29" spans="1:7" ht="16.5" thickBot="1" x14ac:dyDescent="0.3">
      <c r="A29" s="8"/>
      <c r="B29" s="147" t="s">
        <v>187</v>
      </c>
      <c r="C29" s="148"/>
      <c r="D29" s="9">
        <v>4.4400000000000004</v>
      </c>
      <c r="E29" s="9">
        <v>110.84399999999999</v>
      </c>
      <c r="F29" s="73"/>
      <c r="G29" s="54">
        <f>D29*E29</f>
        <v>492.14735999999999</v>
      </c>
    </row>
    <row r="30" spans="1:7" ht="16.5" thickBot="1" x14ac:dyDescent="0.3">
      <c r="A30" s="8"/>
      <c r="B30" s="147"/>
      <c r="C30" s="148"/>
      <c r="D30" s="9"/>
      <c r="E30" s="9"/>
      <c r="F30" s="73"/>
      <c r="G30" s="74"/>
    </row>
    <row r="31" spans="1:7" ht="16.5" thickBot="1" x14ac:dyDescent="0.3">
      <c r="A31" s="8"/>
      <c r="B31" s="149"/>
      <c r="C31" s="150"/>
      <c r="D31" s="9"/>
      <c r="E31" s="9"/>
      <c r="F31" s="73"/>
      <c r="G31" s="85">
        <f>(G26+G21+G11+G17)</f>
        <v>6417804.9299999997</v>
      </c>
    </row>
    <row r="33" spans="3:6" x14ac:dyDescent="0.25">
      <c r="C33" t="s">
        <v>179</v>
      </c>
      <c r="F33" t="s">
        <v>180</v>
      </c>
    </row>
    <row r="35" spans="3:6" x14ac:dyDescent="0.25">
      <c r="C35" t="s">
        <v>181</v>
      </c>
      <c r="F35" t="s">
        <v>182</v>
      </c>
    </row>
  </sheetData>
  <mergeCells count="30">
    <mergeCell ref="F8:F9"/>
    <mergeCell ref="G8:G9"/>
    <mergeCell ref="B10:C10"/>
    <mergeCell ref="B11:C11"/>
    <mergeCell ref="B15:C15"/>
    <mergeCell ref="B8:C9"/>
    <mergeCell ref="D8:D9"/>
    <mergeCell ref="E8:E9"/>
    <mergeCell ref="B31:C31"/>
    <mergeCell ref="B18:C18"/>
    <mergeCell ref="B12:C12"/>
    <mergeCell ref="B22:C22"/>
    <mergeCell ref="B27:C27"/>
    <mergeCell ref="B13:C13"/>
    <mergeCell ref="B14:C14"/>
    <mergeCell ref="B21:C21"/>
    <mergeCell ref="B23:C23"/>
    <mergeCell ref="B25:C25"/>
    <mergeCell ref="B26:C26"/>
    <mergeCell ref="B28:C28"/>
    <mergeCell ref="B17:C17"/>
    <mergeCell ref="B3:C3"/>
    <mergeCell ref="B24:C24"/>
    <mergeCell ref="B29:C29"/>
    <mergeCell ref="B30:C30"/>
    <mergeCell ref="B5:C5"/>
    <mergeCell ref="B19:C19"/>
    <mergeCell ref="B20:C20"/>
    <mergeCell ref="B16:C16"/>
    <mergeCell ref="B4:C4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Normal="100" workbookViewId="0">
      <selection activeCell="F14" sqref="F14"/>
    </sheetView>
  </sheetViews>
  <sheetFormatPr defaultRowHeight="15" x14ac:dyDescent="0.25"/>
  <cols>
    <col min="3" max="3" width="31" customWidth="1"/>
    <col min="4" max="4" width="27" customWidth="1"/>
    <col min="5" max="5" width="10.140625" customWidth="1"/>
    <col min="6" max="6" width="18.7109375" customWidth="1"/>
  </cols>
  <sheetData>
    <row r="1" spans="1:7" ht="15.75" x14ac:dyDescent="0.25">
      <c r="A1" s="11" t="s">
        <v>0</v>
      </c>
    </row>
    <row r="2" spans="1:7" x14ac:dyDescent="0.25">
      <c r="A2" s="1"/>
      <c r="B2" s="1"/>
      <c r="C2" s="1"/>
    </row>
    <row r="3" spans="1:7" ht="31.5" customHeight="1" x14ac:dyDescent="0.25">
      <c r="A3" s="155" t="s">
        <v>1</v>
      </c>
      <c r="B3" s="155"/>
      <c r="C3" s="155"/>
      <c r="D3" s="69">
        <v>244</v>
      </c>
      <c r="E3" s="39">
        <v>225</v>
      </c>
      <c r="G3" s="42"/>
    </row>
    <row r="4" spans="1:7" ht="31.5" customHeight="1" x14ac:dyDescent="0.25">
      <c r="A4" s="155" t="s">
        <v>2</v>
      </c>
      <c r="B4" s="155"/>
      <c r="C4" s="155"/>
      <c r="D4" s="70" t="s">
        <v>138</v>
      </c>
      <c r="E4" s="39"/>
      <c r="G4" s="42"/>
    </row>
    <row r="5" spans="1:7" ht="15.75" x14ac:dyDescent="0.25">
      <c r="A5" s="11" t="s">
        <v>110</v>
      </c>
    </row>
    <row r="6" spans="1:7" ht="15.75" x14ac:dyDescent="0.25">
      <c r="A6" s="11" t="s">
        <v>110</v>
      </c>
    </row>
    <row r="7" spans="1:7" ht="15.75" x14ac:dyDescent="0.25">
      <c r="A7" s="11" t="s">
        <v>111</v>
      </c>
    </row>
    <row r="8" spans="1:7" ht="15.75" thickBot="1" x14ac:dyDescent="0.3">
      <c r="A8" s="1"/>
      <c r="B8" s="1"/>
      <c r="C8" s="1"/>
      <c r="D8" s="1"/>
      <c r="E8" s="1"/>
      <c r="F8" s="1"/>
    </row>
    <row r="9" spans="1:7" ht="61.5" customHeight="1" thickBot="1" x14ac:dyDescent="0.3">
      <c r="A9" s="8" t="s">
        <v>112</v>
      </c>
      <c r="B9" s="164" t="s">
        <v>5</v>
      </c>
      <c r="C9" s="165"/>
      <c r="D9" s="8" t="s">
        <v>113</v>
      </c>
      <c r="E9" s="8" t="s">
        <v>114</v>
      </c>
      <c r="F9" s="8" t="s">
        <v>115</v>
      </c>
    </row>
    <row r="10" spans="1:7" ht="16.5" thickBot="1" x14ac:dyDescent="0.3">
      <c r="A10" s="8">
        <v>1</v>
      </c>
      <c r="B10" s="164">
        <v>2</v>
      </c>
      <c r="C10" s="165"/>
      <c r="D10" s="8">
        <v>3</v>
      </c>
      <c r="E10" s="8">
        <v>4</v>
      </c>
      <c r="F10" s="8">
        <v>5</v>
      </c>
    </row>
    <row r="11" spans="1:7" ht="51.75" customHeight="1" thickBot="1" x14ac:dyDescent="0.3">
      <c r="A11" s="8">
        <v>1</v>
      </c>
      <c r="B11" s="166" t="s">
        <v>116</v>
      </c>
      <c r="C11" s="167"/>
      <c r="D11" s="8" t="s">
        <v>14</v>
      </c>
      <c r="E11" s="8" t="s">
        <v>14</v>
      </c>
      <c r="F11" s="65">
        <v>0</v>
      </c>
    </row>
    <row r="12" spans="1:7" ht="15" customHeight="1" x14ac:dyDescent="0.25">
      <c r="A12" s="33"/>
      <c r="B12" s="134" t="s">
        <v>24</v>
      </c>
      <c r="C12" s="135"/>
      <c r="D12" s="33"/>
      <c r="E12" s="33"/>
      <c r="F12" s="66"/>
    </row>
    <row r="13" spans="1:7" ht="21.75" customHeight="1" thickBot="1" x14ac:dyDescent="0.3">
      <c r="A13" s="34"/>
      <c r="B13" s="162" t="s">
        <v>117</v>
      </c>
      <c r="C13" s="163"/>
      <c r="D13" s="34"/>
      <c r="E13" s="34"/>
      <c r="F13" s="67">
        <v>0</v>
      </c>
    </row>
    <row r="14" spans="1:7" ht="32.25" customHeight="1" thickBot="1" x14ac:dyDescent="0.3">
      <c r="A14" s="9"/>
      <c r="B14" s="166" t="s">
        <v>118</v>
      </c>
      <c r="C14" s="167"/>
      <c r="D14" s="9" t="s">
        <v>153</v>
      </c>
      <c r="E14" s="9">
        <v>12</v>
      </c>
      <c r="F14" s="104">
        <v>33086.949999999997</v>
      </c>
    </row>
    <row r="15" spans="1:7" ht="39" customHeight="1" thickBot="1" x14ac:dyDescent="0.3">
      <c r="A15" s="9"/>
      <c r="B15" s="166" t="s">
        <v>218</v>
      </c>
      <c r="C15" s="167"/>
      <c r="D15" s="9" t="s">
        <v>219</v>
      </c>
      <c r="E15" s="9">
        <v>10</v>
      </c>
      <c r="F15" s="104">
        <v>31014.58</v>
      </c>
    </row>
    <row r="16" spans="1:7" ht="42" customHeight="1" thickBot="1" x14ac:dyDescent="0.3">
      <c r="A16" s="8">
        <v>2</v>
      </c>
      <c r="B16" s="166" t="s">
        <v>119</v>
      </c>
      <c r="C16" s="167"/>
      <c r="D16" s="8" t="s">
        <v>14</v>
      </c>
      <c r="E16" s="8" t="s">
        <v>14</v>
      </c>
      <c r="F16" s="104"/>
    </row>
    <row r="17" spans="1:6" ht="15" customHeight="1" x14ac:dyDescent="0.25">
      <c r="A17" s="33"/>
      <c r="B17" s="134" t="s">
        <v>24</v>
      </c>
      <c r="C17" s="135"/>
      <c r="D17" s="33"/>
      <c r="E17" s="33"/>
      <c r="F17" s="105"/>
    </row>
    <row r="18" spans="1:6" ht="15.75" customHeight="1" thickBot="1" x14ac:dyDescent="0.3">
      <c r="A18" s="34"/>
      <c r="B18" s="162" t="s">
        <v>120</v>
      </c>
      <c r="C18" s="163"/>
      <c r="D18" s="34"/>
      <c r="E18" s="34"/>
      <c r="F18" s="106"/>
    </row>
    <row r="19" spans="1:6" ht="47.25" customHeight="1" thickBot="1" x14ac:dyDescent="0.3">
      <c r="A19" s="8">
        <v>3</v>
      </c>
      <c r="B19" s="166" t="s">
        <v>121</v>
      </c>
      <c r="C19" s="167"/>
      <c r="D19" s="8" t="s">
        <v>14</v>
      </c>
      <c r="E19" s="8" t="s">
        <v>14</v>
      </c>
      <c r="F19" s="104">
        <v>0</v>
      </c>
    </row>
    <row r="20" spans="1:6" ht="15" customHeight="1" thickBot="1" x14ac:dyDescent="0.3">
      <c r="A20" s="33"/>
      <c r="B20" s="134" t="s">
        <v>24</v>
      </c>
      <c r="C20" s="135"/>
      <c r="D20" s="33"/>
      <c r="E20" s="33"/>
      <c r="F20" s="105"/>
    </row>
    <row r="21" spans="1:6" ht="55.5" customHeight="1" thickBot="1" x14ac:dyDescent="0.3">
      <c r="A21" s="9"/>
      <c r="B21" s="160" t="s">
        <v>235</v>
      </c>
      <c r="C21" s="161"/>
      <c r="D21" s="9" t="s">
        <v>236</v>
      </c>
      <c r="E21" s="9">
        <v>0</v>
      </c>
      <c r="F21" s="104">
        <v>150000</v>
      </c>
    </row>
    <row r="22" spans="1:6" ht="48.75" customHeight="1" thickBot="1" x14ac:dyDescent="0.3">
      <c r="A22" s="9"/>
      <c r="B22" s="162" t="s">
        <v>220</v>
      </c>
      <c r="C22" s="163"/>
      <c r="D22" s="9" t="s">
        <v>208</v>
      </c>
      <c r="E22" s="9">
        <v>12</v>
      </c>
      <c r="F22" s="104">
        <v>250000</v>
      </c>
    </row>
    <row r="23" spans="1:6" ht="26.25" customHeight="1" thickBot="1" x14ac:dyDescent="0.3">
      <c r="A23" s="9"/>
      <c r="B23" s="156" t="s">
        <v>151</v>
      </c>
      <c r="C23" s="157"/>
      <c r="D23" s="9" t="s">
        <v>152</v>
      </c>
      <c r="E23" s="9">
        <v>4</v>
      </c>
      <c r="F23" s="104">
        <v>184000</v>
      </c>
    </row>
    <row r="24" spans="1:6" ht="35.25" customHeight="1" thickBot="1" x14ac:dyDescent="0.3">
      <c r="A24" s="9"/>
      <c r="B24" s="156" t="s">
        <v>221</v>
      </c>
      <c r="C24" s="157"/>
      <c r="D24" s="9" t="s">
        <v>150</v>
      </c>
      <c r="E24" s="9">
        <v>12</v>
      </c>
      <c r="F24" s="104">
        <v>114606.24</v>
      </c>
    </row>
    <row r="25" spans="1:6" ht="32.25" customHeight="1" thickBot="1" x14ac:dyDescent="0.3">
      <c r="A25" s="9"/>
      <c r="B25" s="172" t="s">
        <v>211</v>
      </c>
      <c r="C25" s="173"/>
      <c r="D25" s="9" t="s">
        <v>150</v>
      </c>
      <c r="E25" s="9">
        <v>12</v>
      </c>
      <c r="F25" s="104">
        <v>18144</v>
      </c>
    </row>
    <row r="26" spans="1:6" ht="25.5" customHeight="1" thickBot="1" x14ac:dyDescent="0.3">
      <c r="A26" s="78"/>
      <c r="B26" s="168" t="s">
        <v>212</v>
      </c>
      <c r="C26" s="169"/>
      <c r="D26" s="79"/>
      <c r="E26" s="9">
        <v>3</v>
      </c>
      <c r="F26" s="104">
        <v>55074.6</v>
      </c>
    </row>
    <row r="27" spans="1:6" ht="32.25" customHeight="1" thickBot="1" x14ac:dyDescent="0.3">
      <c r="A27" s="78"/>
      <c r="B27" s="170" t="s">
        <v>209</v>
      </c>
      <c r="C27" s="171"/>
      <c r="D27" s="79"/>
      <c r="E27" s="9">
        <v>12</v>
      </c>
      <c r="F27" s="104">
        <v>43200</v>
      </c>
    </row>
    <row r="28" spans="1:6" ht="28.5" customHeight="1" thickBot="1" x14ac:dyDescent="0.3">
      <c r="A28" s="9"/>
      <c r="B28" s="158" t="s">
        <v>210</v>
      </c>
      <c r="C28" s="159"/>
      <c r="D28" s="9"/>
      <c r="E28" s="9">
        <v>12</v>
      </c>
      <c r="F28" s="104">
        <v>128087.48</v>
      </c>
    </row>
    <row r="29" spans="1:6" ht="28.5" customHeight="1" thickBot="1" x14ac:dyDescent="0.3">
      <c r="A29" s="9"/>
      <c r="B29" s="156" t="s">
        <v>213</v>
      </c>
      <c r="C29" s="157"/>
      <c r="D29" s="9"/>
      <c r="E29" s="9">
        <v>12</v>
      </c>
      <c r="F29" s="104">
        <v>226023.42</v>
      </c>
    </row>
    <row r="30" spans="1:6" ht="16.5" thickBot="1" x14ac:dyDescent="0.3">
      <c r="A30" s="9"/>
      <c r="B30" s="129" t="s">
        <v>28</v>
      </c>
      <c r="C30" s="130"/>
      <c r="D30" s="8" t="s">
        <v>14</v>
      </c>
      <c r="E30" s="8" t="s">
        <v>14</v>
      </c>
      <c r="F30" s="68">
        <f>F11+F13+F14+F15+F16+F18+F19+F21+F22+F23+F24+F25+F26+F27+F28+F29</f>
        <v>1233237.27</v>
      </c>
    </row>
    <row r="31" spans="1:6" ht="15.75" x14ac:dyDescent="0.25">
      <c r="A31" s="48" t="s">
        <v>110</v>
      </c>
    </row>
    <row r="32" spans="1:6" x14ac:dyDescent="0.25">
      <c r="B32" t="s">
        <v>179</v>
      </c>
      <c r="E32" t="s">
        <v>180</v>
      </c>
    </row>
    <row r="34" spans="2:5" x14ac:dyDescent="0.25">
      <c r="B34" t="s">
        <v>181</v>
      </c>
      <c r="E34" t="s">
        <v>182</v>
      </c>
    </row>
  </sheetData>
  <mergeCells count="24">
    <mergeCell ref="B30:C30"/>
    <mergeCell ref="B12:C12"/>
    <mergeCell ref="B13:C13"/>
    <mergeCell ref="B14:C14"/>
    <mergeCell ref="B15:C15"/>
    <mergeCell ref="B17:C17"/>
    <mergeCell ref="B18:C18"/>
    <mergeCell ref="B16:C16"/>
    <mergeCell ref="B19:C19"/>
    <mergeCell ref="B23:C23"/>
    <mergeCell ref="B20:C20"/>
    <mergeCell ref="B25:C25"/>
    <mergeCell ref="B29:C29"/>
    <mergeCell ref="A3:C3"/>
    <mergeCell ref="A4:C4"/>
    <mergeCell ref="B24:C24"/>
    <mergeCell ref="B28:C28"/>
    <mergeCell ref="B21:C21"/>
    <mergeCell ref="B22:C22"/>
    <mergeCell ref="B9:C9"/>
    <mergeCell ref="B10:C10"/>
    <mergeCell ref="B11:C11"/>
    <mergeCell ref="B26:C26"/>
    <mergeCell ref="B27:C27"/>
  </mergeCells>
  <pageMargins left="0.7" right="0.7" top="0.75" bottom="0.75" header="0.3" footer="0.3"/>
  <pageSetup paperSize="9" scale="7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activeCell="F25" sqref="F25"/>
    </sheetView>
  </sheetViews>
  <sheetFormatPr defaultRowHeight="15" x14ac:dyDescent="0.25"/>
  <cols>
    <col min="2" max="2" width="45.7109375" customWidth="1"/>
    <col min="3" max="3" width="16.5703125" customWidth="1"/>
    <col min="4" max="4" width="15.5703125" customWidth="1"/>
  </cols>
  <sheetData>
    <row r="1" spans="1:7" x14ac:dyDescent="0.25">
      <c r="A1" s="49" t="s">
        <v>95</v>
      </c>
    </row>
    <row r="2" spans="1:7" ht="21.75" customHeight="1" x14ac:dyDescent="0.25">
      <c r="A2" s="155" t="s">
        <v>1</v>
      </c>
      <c r="B2" s="155"/>
      <c r="C2" s="53">
        <v>244</v>
      </c>
      <c r="D2" s="39">
        <v>226</v>
      </c>
      <c r="E2" s="39"/>
      <c r="G2" s="42"/>
    </row>
    <row r="3" spans="1:7" ht="30.75" customHeight="1" x14ac:dyDescent="0.25">
      <c r="A3" s="155" t="s">
        <v>2</v>
      </c>
      <c r="B3" s="155"/>
      <c r="C3" s="39"/>
      <c r="D3" s="39"/>
      <c r="E3" s="39"/>
      <c r="G3" s="42"/>
    </row>
    <row r="4" spans="1:7" x14ac:dyDescent="0.25">
      <c r="A4" s="49" t="s">
        <v>95</v>
      </c>
    </row>
    <row r="5" spans="1:7" ht="25.5" x14ac:dyDescent="0.25">
      <c r="A5" s="51" t="s">
        <v>16</v>
      </c>
      <c r="B5" s="51" t="s">
        <v>96</v>
      </c>
      <c r="C5" s="51" t="s">
        <v>122</v>
      </c>
      <c r="D5" s="51" t="s">
        <v>123</v>
      </c>
    </row>
    <row r="6" spans="1:7" x14ac:dyDescent="0.25">
      <c r="A6" s="51">
        <v>1</v>
      </c>
      <c r="B6" s="51">
        <v>2</v>
      </c>
      <c r="C6" s="51">
        <v>3</v>
      </c>
      <c r="D6" s="51">
        <v>4</v>
      </c>
    </row>
    <row r="7" spans="1:7" ht="39.75" customHeight="1" x14ac:dyDescent="0.25">
      <c r="A7" s="13" t="s">
        <v>156</v>
      </c>
      <c r="B7" s="50" t="s">
        <v>124</v>
      </c>
      <c r="C7" s="51" t="s">
        <v>97</v>
      </c>
      <c r="D7" s="76"/>
    </row>
    <row r="8" spans="1:7" ht="14.25" customHeight="1" x14ac:dyDescent="0.25">
      <c r="A8" s="13"/>
      <c r="B8" s="50" t="s">
        <v>104</v>
      </c>
      <c r="C8" s="13" t="s">
        <v>29</v>
      </c>
      <c r="D8" s="76" t="s">
        <v>29</v>
      </c>
    </row>
    <row r="9" spans="1:7" ht="14.25" customHeight="1" x14ac:dyDescent="0.25">
      <c r="A9" s="13"/>
      <c r="B9" s="50" t="s">
        <v>215</v>
      </c>
      <c r="C9" s="13">
        <v>1</v>
      </c>
      <c r="D9" s="76">
        <v>97627.65</v>
      </c>
    </row>
    <row r="10" spans="1:7" ht="14.25" customHeight="1" x14ac:dyDescent="0.25">
      <c r="A10" s="13"/>
      <c r="B10" s="52" t="s">
        <v>138</v>
      </c>
      <c r="C10" s="13">
        <v>0</v>
      </c>
      <c r="D10" s="76">
        <v>0</v>
      </c>
    </row>
    <row r="11" spans="1:7" x14ac:dyDescent="0.25">
      <c r="A11" s="13" t="s">
        <v>157</v>
      </c>
      <c r="B11" s="52" t="s">
        <v>154</v>
      </c>
      <c r="C11" s="96" t="s">
        <v>224</v>
      </c>
      <c r="D11" s="76"/>
    </row>
    <row r="12" spans="1:7" x14ac:dyDescent="0.25">
      <c r="A12" s="13"/>
      <c r="B12" s="52" t="s">
        <v>24</v>
      </c>
      <c r="C12" s="13"/>
      <c r="D12" s="76"/>
    </row>
    <row r="13" spans="1:7" x14ac:dyDescent="0.25">
      <c r="A13" s="13"/>
      <c r="B13" s="52" t="s">
        <v>155</v>
      </c>
      <c r="C13" s="13">
        <v>1</v>
      </c>
      <c r="D13" s="76">
        <v>6400</v>
      </c>
    </row>
    <row r="14" spans="1:7" x14ac:dyDescent="0.25">
      <c r="A14" s="13" t="s">
        <v>225</v>
      </c>
      <c r="B14" s="52" t="s">
        <v>160</v>
      </c>
      <c r="C14" s="96" t="s">
        <v>224</v>
      </c>
      <c r="D14" s="76">
        <v>0</v>
      </c>
    </row>
    <row r="15" spans="1:7" x14ac:dyDescent="0.25">
      <c r="A15" s="13"/>
      <c r="B15" s="52" t="s">
        <v>24</v>
      </c>
      <c r="C15" s="13"/>
      <c r="D15" s="76"/>
    </row>
    <row r="16" spans="1:7" x14ac:dyDescent="0.25">
      <c r="A16" s="13"/>
      <c r="B16" s="52" t="s">
        <v>222</v>
      </c>
      <c r="C16" s="13">
        <v>1</v>
      </c>
      <c r="D16" s="76">
        <v>140439.51</v>
      </c>
    </row>
    <row r="17" spans="1:4" x14ac:dyDescent="0.25">
      <c r="A17" s="13"/>
      <c r="B17" s="52" t="s">
        <v>161</v>
      </c>
      <c r="C17" s="13">
        <v>1</v>
      </c>
      <c r="D17" s="76">
        <v>62860.49</v>
      </c>
    </row>
    <row r="18" spans="1:4" x14ac:dyDescent="0.25">
      <c r="A18" s="13" t="s">
        <v>158</v>
      </c>
      <c r="B18" s="52" t="s">
        <v>162</v>
      </c>
      <c r="C18" s="13"/>
      <c r="D18" s="76"/>
    </row>
    <row r="19" spans="1:4" x14ac:dyDescent="0.25">
      <c r="A19" s="13"/>
      <c r="B19" s="52" t="s">
        <v>24</v>
      </c>
      <c r="C19" s="13"/>
      <c r="D19" s="76"/>
    </row>
    <row r="20" spans="1:4" x14ac:dyDescent="0.25">
      <c r="A20" s="13"/>
      <c r="B20" s="52" t="s">
        <v>223</v>
      </c>
      <c r="C20" s="13">
        <v>2</v>
      </c>
      <c r="D20" s="76">
        <v>18700</v>
      </c>
    </row>
    <row r="21" spans="1:4" ht="1.5" hidden="1" customHeight="1" x14ac:dyDescent="0.25">
      <c r="A21" s="13"/>
      <c r="B21" s="52" t="s">
        <v>163</v>
      </c>
      <c r="C21" s="13">
        <v>1</v>
      </c>
      <c r="D21" s="76"/>
    </row>
    <row r="22" spans="1:4" x14ac:dyDescent="0.25">
      <c r="A22" s="13"/>
      <c r="B22" s="52" t="s">
        <v>214</v>
      </c>
      <c r="C22" s="13">
        <v>1</v>
      </c>
      <c r="D22" s="76">
        <v>15000</v>
      </c>
    </row>
    <row r="23" spans="1:4" x14ac:dyDescent="0.25">
      <c r="A23" s="13"/>
      <c r="B23" s="52" t="s">
        <v>197</v>
      </c>
      <c r="C23" s="13">
        <v>1</v>
      </c>
      <c r="D23" s="76">
        <v>0</v>
      </c>
    </row>
    <row r="24" spans="1:4" x14ac:dyDescent="0.25">
      <c r="A24" s="13" t="s">
        <v>159</v>
      </c>
      <c r="B24" s="52" t="s">
        <v>226</v>
      </c>
      <c r="C24" s="13">
        <v>1</v>
      </c>
      <c r="D24" s="76">
        <v>43300</v>
      </c>
    </row>
    <row r="25" spans="1:4" x14ac:dyDescent="0.25">
      <c r="A25" s="13" t="s">
        <v>237</v>
      </c>
      <c r="B25" s="52" t="s">
        <v>238</v>
      </c>
      <c r="C25" s="13">
        <v>1</v>
      </c>
      <c r="D25" s="76">
        <v>5760</v>
      </c>
    </row>
    <row r="26" spans="1:4" x14ac:dyDescent="0.25">
      <c r="A26" s="13" t="s">
        <v>239</v>
      </c>
      <c r="B26" s="52" t="s">
        <v>240</v>
      </c>
      <c r="C26" s="13">
        <v>1</v>
      </c>
      <c r="D26" s="76">
        <v>16000</v>
      </c>
    </row>
    <row r="27" spans="1:4" x14ac:dyDescent="0.25">
      <c r="A27" s="13" t="s">
        <v>241</v>
      </c>
      <c r="B27" s="52" t="s">
        <v>242</v>
      </c>
      <c r="C27" s="13">
        <v>1</v>
      </c>
      <c r="D27" s="76">
        <v>72424</v>
      </c>
    </row>
    <row r="28" spans="1:4" x14ac:dyDescent="0.25">
      <c r="A28" s="13" t="s">
        <v>243</v>
      </c>
      <c r="B28" s="52" t="s">
        <v>250</v>
      </c>
      <c r="C28" s="13">
        <v>1</v>
      </c>
      <c r="D28" s="76">
        <v>37800</v>
      </c>
    </row>
    <row r="29" spans="1:4" x14ac:dyDescent="0.25">
      <c r="A29" s="13" t="s">
        <v>244</v>
      </c>
      <c r="B29" s="52" t="s">
        <v>251</v>
      </c>
      <c r="C29" s="13">
        <v>1</v>
      </c>
      <c r="D29" s="76">
        <v>1700</v>
      </c>
    </row>
    <row r="30" spans="1:4" x14ac:dyDescent="0.25">
      <c r="A30" s="13" t="s">
        <v>245</v>
      </c>
      <c r="B30" s="52" t="s">
        <v>252</v>
      </c>
      <c r="C30" s="13">
        <v>1</v>
      </c>
      <c r="D30" s="76">
        <v>91884</v>
      </c>
    </row>
    <row r="31" spans="1:4" x14ac:dyDescent="0.25">
      <c r="A31" s="13" t="s">
        <v>246</v>
      </c>
      <c r="B31" s="52" t="s">
        <v>253</v>
      </c>
      <c r="C31" s="13">
        <v>1</v>
      </c>
      <c r="D31" s="76">
        <v>20170</v>
      </c>
    </row>
    <row r="32" spans="1:4" ht="30" x14ac:dyDescent="0.25">
      <c r="A32" s="13" t="s">
        <v>247</v>
      </c>
      <c r="B32" s="52" t="s">
        <v>256</v>
      </c>
      <c r="C32" s="13">
        <v>1</v>
      </c>
      <c r="D32" s="76">
        <v>600000</v>
      </c>
    </row>
    <row r="33" spans="1:5" ht="30" x14ac:dyDescent="0.25">
      <c r="A33" s="13" t="s">
        <v>248</v>
      </c>
      <c r="B33" s="52" t="s">
        <v>254</v>
      </c>
      <c r="C33" s="13">
        <v>1</v>
      </c>
      <c r="D33" s="76">
        <v>740000</v>
      </c>
    </row>
    <row r="34" spans="1:5" x14ac:dyDescent="0.25">
      <c r="A34" s="13" t="s">
        <v>249</v>
      </c>
      <c r="B34" s="52" t="s">
        <v>255</v>
      </c>
      <c r="C34" s="13">
        <v>1</v>
      </c>
      <c r="D34" s="76">
        <v>90000</v>
      </c>
    </row>
    <row r="35" spans="1:5" x14ac:dyDescent="0.25">
      <c r="A35" s="13"/>
      <c r="B35" s="50" t="s">
        <v>28</v>
      </c>
      <c r="C35" s="51" t="s">
        <v>97</v>
      </c>
      <c r="D35" s="25">
        <f>D9+D13+D16+D17+D18+D19+D20+D22+D23+D24+D25+D26+D27+D28+D29+D30+D31+D32+D33+D34</f>
        <v>2060065.65</v>
      </c>
    </row>
    <row r="37" spans="1:5" x14ac:dyDescent="0.25">
      <c r="A37" t="s">
        <v>179</v>
      </c>
      <c r="D37" t="s">
        <v>180</v>
      </c>
      <c r="E37" t="s">
        <v>29</v>
      </c>
    </row>
    <row r="39" spans="1:5" x14ac:dyDescent="0.25">
      <c r="A39" t="s">
        <v>181</v>
      </c>
      <c r="D39" t="s">
        <v>182</v>
      </c>
      <c r="E39" t="s">
        <v>29</v>
      </c>
    </row>
  </sheetData>
  <mergeCells count="2">
    <mergeCell ref="A3:B3"/>
    <mergeCell ref="A2:B2"/>
  </mergeCells>
  <pageMargins left="0.7" right="0.7" top="0.75" bottom="0.75" header="0.3" footer="0.3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zoomScaleNormal="100" workbookViewId="0">
      <selection activeCell="L16" sqref="L16"/>
    </sheetView>
  </sheetViews>
  <sheetFormatPr defaultRowHeight="15" x14ac:dyDescent="0.25"/>
  <cols>
    <col min="2" max="2" width="47" customWidth="1"/>
    <col min="3" max="3" width="13.5703125" customWidth="1"/>
    <col min="4" max="4" width="17.42578125" customWidth="1"/>
    <col min="5" max="5" width="21.140625" customWidth="1"/>
  </cols>
  <sheetData>
    <row r="2" spans="1:7" x14ac:dyDescent="0.25">
      <c r="A2" s="17" t="s">
        <v>0</v>
      </c>
    </row>
    <row r="3" spans="1:7" ht="31.5" customHeight="1" x14ac:dyDescent="0.25">
      <c r="A3" s="155" t="s">
        <v>1</v>
      </c>
      <c r="B3" s="155"/>
      <c r="C3" s="155"/>
      <c r="D3" s="39">
        <v>244</v>
      </c>
      <c r="E3" s="39">
        <v>310</v>
      </c>
      <c r="G3" s="42"/>
    </row>
    <row r="4" spans="1:7" ht="31.5" customHeight="1" x14ac:dyDescent="0.25">
      <c r="A4" s="155" t="s">
        <v>2</v>
      </c>
      <c r="B4" s="155"/>
      <c r="C4" s="155"/>
      <c r="D4" s="39"/>
      <c r="E4" s="39"/>
      <c r="G4" s="42"/>
    </row>
    <row r="5" spans="1:7" x14ac:dyDescent="0.25">
      <c r="A5" s="17" t="s">
        <v>125</v>
      </c>
    </row>
    <row r="6" spans="1:7" ht="30" x14ac:dyDescent="0.25">
      <c r="A6" s="77" t="s">
        <v>16</v>
      </c>
      <c r="B6" s="77" t="s">
        <v>96</v>
      </c>
      <c r="C6" s="77" t="s">
        <v>126</v>
      </c>
      <c r="D6" s="77" t="s">
        <v>127</v>
      </c>
      <c r="E6" s="77" t="s">
        <v>128</v>
      </c>
      <c r="F6" s="97"/>
    </row>
    <row r="7" spans="1:7" x14ac:dyDescent="0.25">
      <c r="A7" s="77"/>
      <c r="B7" s="77">
        <v>1</v>
      </c>
      <c r="C7" s="77">
        <v>2</v>
      </c>
      <c r="D7" s="77">
        <v>3</v>
      </c>
      <c r="E7" s="77">
        <v>4</v>
      </c>
      <c r="F7" s="97"/>
    </row>
    <row r="8" spans="1:7" ht="44.25" customHeight="1" x14ac:dyDescent="0.25">
      <c r="A8" s="77"/>
      <c r="B8" s="77" t="s">
        <v>129</v>
      </c>
      <c r="C8" s="77" t="s">
        <v>97</v>
      </c>
      <c r="D8" s="77" t="s">
        <v>97</v>
      </c>
      <c r="E8" s="77" t="s">
        <v>97</v>
      </c>
      <c r="F8" s="97"/>
    </row>
    <row r="9" spans="1:7" x14ac:dyDescent="0.25">
      <c r="A9" s="77"/>
      <c r="B9" s="77" t="s">
        <v>130</v>
      </c>
      <c r="C9" s="77"/>
      <c r="D9" s="77"/>
      <c r="E9" s="77"/>
      <c r="F9" s="97"/>
    </row>
    <row r="10" spans="1:7" x14ac:dyDescent="0.25">
      <c r="A10" s="77">
        <v>1</v>
      </c>
      <c r="B10" s="98" t="s">
        <v>201</v>
      </c>
      <c r="C10" s="77">
        <v>2</v>
      </c>
      <c r="D10" s="81">
        <v>45000</v>
      </c>
      <c r="E10" s="111">
        <v>90000</v>
      </c>
      <c r="F10" s="97"/>
    </row>
    <row r="11" spans="1:7" x14ac:dyDescent="0.25">
      <c r="A11" s="77">
        <v>2</v>
      </c>
      <c r="B11" s="107" t="s">
        <v>257</v>
      </c>
      <c r="C11" s="77">
        <v>1</v>
      </c>
      <c r="D11" s="108"/>
      <c r="E11" s="111">
        <v>388206</v>
      </c>
      <c r="F11" s="97"/>
    </row>
    <row r="12" spans="1:7" ht="30" x14ac:dyDescent="0.25">
      <c r="A12" s="77">
        <v>3</v>
      </c>
      <c r="B12" s="107" t="s">
        <v>258</v>
      </c>
      <c r="C12" s="77">
        <v>1</v>
      </c>
      <c r="D12" s="108"/>
      <c r="E12" s="111">
        <v>460000</v>
      </c>
      <c r="F12" s="97"/>
    </row>
    <row r="13" spans="1:7" ht="30" x14ac:dyDescent="0.25">
      <c r="A13" s="77">
        <v>4</v>
      </c>
      <c r="B13" s="107" t="s">
        <v>259</v>
      </c>
      <c r="C13" s="77"/>
      <c r="D13" s="108"/>
      <c r="E13" s="111">
        <v>0</v>
      </c>
      <c r="F13" s="97"/>
    </row>
    <row r="14" spans="1:7" ht="30" x14ac:dyDescent="0.25">
      <c r="A14" s="77">
        <v>5</v>
      </c>
      <c r="B14" s="107" t="s">
        <v>263</v>
      </c>
      <c r="C14" s="77"/>
      <c r="D14" s="108"/>
      <c r="E14" s="111">
        <v>935000</v>
      </c>
      <c r="F14" s="97"/>
    </row>
    <row r="15" spans="1:7" x14ac:dyDescent="0.25">
      <c r="A15" s="77">
        <v>6</v>
      </c>
      <c r="B15" s="107" t="s">
        <v>260</v>
      </c>
      <c r="C15" s="77"/>
      <c r="D15" s="108"/>
      <c r="E15" s="111">
        <v>600000</v>
      </c>
      <c r="F15" s="97"/>
    </row>
    <row r="16" spans="1:7" x14ac:dyDescent="0.25">
      <c r="A16" s="77">
        <v>7</v>
      </c>
      <c r="B16" s="99" t="s">
        <v>261</v>
      </c>
      <c r="C16" s="77">
        <v>1</v>
      </c>
      <c r="D16" s="82">
        <v>0</v>
      </c>
      <c r="E16" s="111">
        <v>341199.45</v>
      </c>
      <c r="F16" s="97"/>
    </row>
    <row r="17" spans="1:6" ht="30" x14ac:dyDescent="0.25">
      <c r="A17" s="77">
        <v>8</v>
      </c>
      <c r="B17" s="109" t="s">
        <v>262</v>
      </c>
      <c r="C17" s="77"/>
      <c r="D17" s="110"/>
      <c r="E17" s="111">
        <v>250000</v>
      </c>
      <c r="F17" s="97"/>
    </row>
    <row r="18" spans="1:6" x14ac:dyDescent="0.25">
      <c r="A18" s="77"/>
      <c r="B18" s="77" t="s">
        <v>28</v>
      </c>
      <c r="C18" s="77"/>
      <c r="D18" s="77" t="s">
        <v>97</v>
      </c>
      <c r="E18" s="100">
        <f>E10+E11+E12+E13+E14+E15+E16+E17</f>
        <v>3064405.45</v>
      </c>
      <c r="F18" s="97"/>
    </row>
    <row r="19" spans="1:6" x14ac:dyDescent="0.25">
      <c r="A19" s="97"/>
      <c r="B19" s="97"/>
      <c r="C19" s="97"/>
      <c r="D19" s="97"/>
      <c r="E19" s="97"/>
      <c r="F19" s="97"/>
    </row>
    <row r="20" spans="1:6" x14ac:dyDescent="0.25">
      <c r="A20" t="s">
        <v>179</v>
      </c>
      <c r="D20" t="s">
        <v>180</v>
      </c>
    </row>
    <row r="22" spans="1:6" x14ac:dyDescent="0.25">
      <c r="A22" t="s">
        <v>181</v>
      </c>
      <c r="D22" t="s">
        <v>182</v>
      </c>
    </row>
  </sheetData>
  <mergeCells count="2">
    <mergeCell ref="A3:C3"/>
    <mergeCell ref="A4:C4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126</vt:i4>
      </vt:variant>
    </vt:vector>
  </HeadingPairs>
  <TitlesOfParts>
    <vt:vector size="139" baseType="lpstr">
      <vt:lpstr>111</vt:lpstr>
      <vt:lpstr>214</vt:lpstr>
      <vt:lpstr>119</vt:lpstr>
      <vt:lpstr>221</vt:lpstr>
      <vt:lpstr>222</vt:lpstr>
      <vt:lpstr>223</vt:lpstr>
      <vt:lpstr>225</vt:lpstr>
      <vt:lpstr>226</vt:lpstr>
      <vt:lpstr>310</vt:lpstr>
      <vt:lpstr>341</vt:lpstr>
      <vt:lpstr>346</vt:lpstr>
      <vt:lpstr>349</vt:lpstr>
      <vt:lpstr>291</vt:lpstr>
      <vt:lpstr>'291'!bssPhr140</vt:lpstr>
      <vt:lpstr>'291'!bssPhr141</vt:lpstr>
      <vt:lpstr>'291'!bssPhr142</vt:lpstr>
      <vt:lpstr>'291'!bssPhr143</vt:lpstr>
      <vt:lpstr>'291'!bssPhr144</vt:lpstr>
      <vt:lpstr>'291'!bssPhr145</vt:lpstr>
      <vt:lpstr>'291'!bssPhr146</vt:lpstr>
      <vt:lpstr>'291'!bssPhr147</vt:lpstr>
      <vt:lpstr>'291'!bssPhr148</vt:lpstr>
      <vt:lpstr>'291'!bssPhr149</vt:lpstr>
      <vt:lpstr>'221'!bssPhr194</vt:lpstr>
      <vt:lpstr>'221'!bssPhr196</vt:lpstr>
      <vt:lpstr>'221'!bssPhr197</vt:lpstr>
      <vt:lpstr>'221'!bssPhr198</vt:lpstr>
      <vt:lpstr>'221'!bssPhr203</vt:lpstr>
      <vt:lpstr>'221'!bssPhr204</vt:lpstr>
      <vt:lpstr>'222'!bssPhr212</vt:lpstr>
      <vt:lpstr>'222'!bssPhr213</vt:lpstr>
      <vt:lpstr>'222'!bssPhr214</vt:lpstr>
      <vt:lpstr>'223'!bssPhr223</vt:lpstr>
      <vt:lpstr>'223'!bssPhr224</vt:lpstr>
      <vt:lpstr>'223'!bssPhr226</vt:lpstr>
      <vt:lpstr>'223'!bssPhr230</vt:lpstr>
      <vt:lpstr>'223'!bssPhr238</vt:lpstr>
      <vt:lpstr>'223'!bssPhr242</vt:lpstr>
      <vt:lpstr>'214'!bssPhr78</vt:lpstr>
      <vt:lpstr>'214'!bssPhr79</vt:lpstr>
      <vt:lpstr>'214'!bssPhr81</vt:lpstr>
      <vt:lpstr>'214'!bssPhr82</vt:lpstr>
      <vt:lpstr>'214'!bssPhr83</vt:lpstr>
      <vt:lpstr>'214'!bssPhr86</vt:lpstr>
      <vt:lpstr>'214'!bssPhr87</vt:lpstr>
      <vt:lpstr>'214'!bssPhr88</vt:lpstr>
      <vt:lpstr>'214'!bssPhr89</vt:lpstr>
      <vt:lpstr>'214'!bssPhr90</vt:lpstr>
      <vt:lpstr>'214'!ZAP129U30E</vt:lpstr>
      <vt:lpstr>'221'!ZAP13JS2VH</vt:lpstr>
      <vt:lpstr>'291'!ZAP14KC30V</vt:lpstr>
      <vt:lpstr>'222'!ZAP156M30U</vt:lpstr>
      <vt:lpstr>'214'!ZAP15CA318</vt:lpstr>
      <vt:lpstr>'223'!ZAP1636361</vt:lpstr>
      <vt:lpstr>'221'!ZAP174E32R</vt:lpstr>
      <vt:lpstr>'291'!ZAP18BA33G</vt:lpstr>
      <vt:lpstr>'222'!ZAP18Q632L</vt:lpstr>
      <vt:lpstr>'214'!ZAP19BI344</vt:lpstr>
      <vt:lpstr>'223'!ZAP1BJU369</vt:lpstr>
      <vt:lpstr>'221'!ZAP1BKM34V</vt:lpstr>
      <vt:lpstr>'221'!ZAP1BMI33N</vt:lpstr>
      <vt:lpstr>'222'!ZAP1DKI369</vt:lpstr>
      <vt:lpstr>'291'!ZAP1E1Q39U</vt:lpstr>
      <vt:lpstr>'214'!ZAP1F783AH</vt:lpstr>
      <vt:lpstr>'291'!ZAP1FIE389</vt:lpstr>
      <vt:lpstr>'214'!ZAP1FUE376</vt:lpstr>
      <vt:lpstr>'214'!ZAP1G7U332</vt:lpstr>
      <vt:lpstr>'214'!ZAP1G8E333</vt:lpstr>
      <vt:lpstr>'223'!ZAP1H86384</vt:lpstr>
      <vt:lpstr>'214'!ZAP1H8C35P</vt:lpstr>
      <vt:lpstr>'221'!ZAP1HHS398</vt:lpstr>
      <vt:lpstr>'221'!ZAP1IMG36I</vt:lpstr>
      <vt:lpstr>'214'!ZAP1JGS38K</vt:lpstr>
      <vt:lpstr>'222'!ZAP1JK438V</vt:lpstr>
      <vt:lpstr>'214'!ZAP1KHI37G</vt:lpstr>
      <vt:lpstr>'214'!ZAP1KIG37H</vt:lpstr>
      <vt:lpstr>'291'!ZAP1L243A4</vt:lpstr>
      <vt:lpstr>'214'!ZAP1L2E399</vt:lpstr>
      <vt:lpstr>'291'!ZAP1LDS36F</vt:lpstr>
      <vt:lpstr>'221'!ZAP1LN439E</vt:lpstr>
      <vt:lpstr>'221'!ZAP1M4I3C6</vt:lpstr>
      <vt:lpstr>'223'!ZAP1MC03BU</vt:lpstr>
      <vt:lpstr>'223'!ZAP1N8K388</vt:lpstr>
      <vt:lpstr>'214'!ZAP1N9U3ED</vt:lpstr>
      <vt:lpstr>'221'!ZAP1OH43BR</vt:lpstr>
      <vt:lpstr>'214'!ZAP1QCO3AN</vt:lpstr>
      <vt:lpstr>'214'!ZAP1QE43AO</vt:lpstr>
      <vt:lpstr>'214'!ZAP1QP03BO</vt:lpstr>
      <vt:lpstr>'221'!ZAP1RBS3B5</vt:lpstr>
      <vt:lpstr>'214'!ZAP1TL43AV</vt:lpstr>
      <vt:lpstr>'223'!ZAP1TTM3BH</vt:lpstr>
      <vt:lpstr>'223'!ZAP1UDS3D0</vt:lpstr>
      <vt:lpstr>'221'!ZAP1UF43BK</vt:lpstr>
      <vt:lpstr>'221'!ZAP1UR43BN</vt:lpstr>
      <vt:lpstr>'291'!ZAP1UUK3BK</vt:lpstr>
      <vt:lpstr>'221'!ZAP1V423BN</vt:lpstr>
      <vt:lpstr>'223'!ZAP1V6Q3BP</vt:lpstr>
      <vt:lpstr>'223'!ZAP1V7A3B0</vt:lpstr>
      <vt:lpstr>'291'!ZAP1V9Q3EN</vt:lpstr>
      <vt:lpstr>'291'!ZAP1VGU3DL</vt:lpstr>
      <vt:lpstr>'214'!ZAP206039R</vt:lpstr>
      <vt:lpstr>'222'!ZAP20BO3CN</vt:lpstr>
      <vt:lpstr>'223'!ZAP20F83AT</vt:lpstr>
      <vt:lpstr>'222'!ZAP21VM39S</vt:lpstr>
      <vt:lpstr>'223'!ZAP22203A0</vt:lpstr>
      <vt:lpstr>'222'!ZAP226U3CJ</vt:lpstr>
      <vt:lpstr>'214'!ZAP227G3C1</vt:lpstr>
      <vt:lpstr>'221'!ZAP22N23E1</vt:lpstr>
      <vt:lpstr>'223'!ZAP237Q3BC</vt:lpstr>
      <vt:lpstr>'223'!ZAP23L83DF</vt:lpstr>
      <vt:lpstr>'214'!ZAP23RA3CE</vt:lpstr>
      <vt:lpstr>'291'!ZAP24CM3C6</vt:lpstr>
      <vt:lpstr>'222'!ZAP254E3G8</vt:lpstr>
      <vt:lpstr>'223'!ZAP256C3ES</vt:lpstr>
      <vt:lpstr>'223'!ZAP25OK3DF</vt:lpstr>
      <vt:lpstr>'221'!ZAP27E83BF</vt:lpstr>
      <vt:lpstr>'214'!ZAP28CE3EI</vt:lpstr>
      <vt:lpstr>'214'!ZAP28CG3EJ</vt:lpstr>
      <vt:lpstr>'223'!ZAP295M3FM</vt:lpstr>
      <vt:lpstr>'214'!ZAP2ADC3GP</vt:lpstr>
      <vt:lpstr>'214'!ZAP2AL83GP</vt:lpstr>
      <vt:lpstr>'222'!ZAP2AN63HJ</vt:lpstr>
      <vt:lpstr>'221'!ZAP2AUM3K4</vt:lpstr>
      <vt:lpstr>'223'!ZAP2BVM3F4</vt:lpstr>
      <vt:lpstr>'214'!ZAP2C3O3MO</vt:lpstr>
      <vt:lpstr>'222'!ZAP2CC43GS</vt:lpstr>
      <vt:lpstr>'214'!ZAP2CUA3DJ</vt:lpstr>
      <vt:lpstr>'291'!ZAP2CV83DK</vt:lpstr>
      <vt:lpstr>'221'!ZAP2D0O3DN</vt:lpstr>
      <vt:lpstr>'223'!ZAP2D0S3DP</vt:lpstr>
      <vt:lpstr>'291'!ZAP2FIK3KK</vt:lpstr>
      <vt:lpstr>'214'!ZAP2FRU3IA</vt:lpstr>
      <vt:lpstr>'291'!ZAP2IA23K6</vt:lpstr>
      <vt:lpstr>'221'!ZAP2LQM3L4</vt:lpstr>
      <vt:lpstr>'111'!Область_печати</vt:lpstr>
      <vt:lpstr>'214'!Область_печати</vt:lpstr>
      <vt:lpstr>'221'!Область_печати</vt:lpstr>
      <vt:lpstr>'222'!Область_печати</vt:lpstr>
      <vt:lpstr>'341'!Область_печати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TGA</dc:creator>
  <cp:lastModifiedBy>SMARTER_2</cp:lastModifiedBy>
  <cp:lastPrinted>2019-04-04T06:52:04Z</cp:lastPrinted>
  <dcterms:created xsi:type="dcterms:W3CDTF">2016-10-11T05:18:01Z</dcterms:created>
  <dcterms:modified xsi:type="dcterms:W3CDTF">2019-04-04T06:57:28Z</dcterms:modified>
</cp:coreProperties>
</file>